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FRC-0021087\Desktop\"/>
    </mc:Choice>
  </mc:AlternateContent>
  <workbookProtection workbookPassword="FE18" lockStructure="1"/>
  <bookViews>
    <workbookView xWindow="0" yWindow="0" windowWidth="23655" windowHeight="11580"/>
  </bookViews>
  <sheets>
    <sheet name="入力シート" sheetId="2" r:id="rId1"/>
    <sheet name="入力例" sheetId="6" r:id="rId2"/>
    <sheet name="リストボックス" sheetId="4" state="hidden" r:id="rId3"/>
    <sheet name="計算シート" sheetId="5" state="hidden" r:id="rId4"/>
    <sheet name="修正履歴" sheetId="7" state="hidden" r:id="rId5"/>
  </sheets>
  <definedNames>
    <definedName name="_xlnm.Print_Area" localSheetId="0">入力シート!$A$1:$H$36</definedName>
    <definedName name="_xlnm.Print_Area" localSheetId="1">入力例!$A$1:$U$36</definedName>
  </definedNames>
  <calcPr calcId="162913" concurrentManualCount="2"/>
</workbook>
</file>

<file path=xl/calcChain.xml><?xml version="1.0" encoding="utf-8"?>
<calcChain xmlns="http://schemas.openxmlformats.org/spreadsheetml/2006/main">
  <c r="U1" i="6" l="1"/>
  <c r="G1" i="6"/>
  <c r="B26" i="5" l="1"/>
  <c r="B3" i="5" l="1"/>
  <c r="B23" i="5" l="1"/>
  <c r="D15" i="5"/>
  <c r="C15" i="5"/>
  <c r="B15" i="5"/>
  <c r="G1" i="2" l="1"/>
  <c r="D17" i="2" l="1"/>
  <c r="B4" i="5" l="1"/>
  <c r="D14" i="5"/>
  <c r="C14" i="5"/>
  <c r="B14" i="5"/>
  <c r="D11" i="5"/>
  <c r="C11" i="5"/>
  <c r="B11" i="5"/>
  <c r="D8" i="5"/>
  <c r="C8" i="5"/>
  <c r="B8" i="5"/>
  <c r="D7" i="5"/>
  <c r="C7" i="5"/>
  <c r="B7" i="5"/>
  <c r="B2" i="5"/>
  <c r="B5" i="5" l="1"/>
  <c r="B13" i="2" s="1"/>
  <c r="D18" i="5"/>
  <c r="C18" i="5"/>
  <c r="B18" i="5"/>
  <c r="D12" i="5"/>
  <c r="C12" i="5"/>
  <c r="B12" i="5"/>
  <c r="D10" i="5"/>
  <c r="G31" i="2" s="1"/>
  <c r="C10" i="5"/>
  <c r="F31" i="2" s="1"/>
  <c r="B10" i="5"/>
  <c r="E31" i="2" s="1"/>
  <c r="D9" i="5"/>
  <c r="C9" i="5"/>
  <c r="B9" i="5"/>
  <c r="D19" i="5"/>
  <c r="C19" i="5"/>
  <c r="B19" i="5"/>
  <c r="D6" i="5" l="1"/>
  <c r="D16" i="5" s="1"/>
  <c r="B24" i="5"/>
  <c r="C19" i="2"/>
  <c r="B25" i="5"/>
  <c r="B27" i="5" s="1"/>
  <c r="B13" i="5"/>
  <c r="E33" i="2" s="1"/>
  <c r="C13" i="5"/>
  <c r="F33" i="2" s="1"/>
  <c r="D13" i="5"/>
  <c r="G33" i="2" s="1"/>
  <c r="F32" i="2"/>
  <c r="E32" i="2"/>
  <c r="G32" i="2"/>
  <c r="B6" i="5"/>
  <c r="B16" i="5" s="1"/>
  <c r="C6" i="5"/>
  <c r="C16" i="5" l="1"/>
  <c r="C17" i="5" s="1"/>
  <c r="D17" i="5"/>
  <c r="G30" i="2" s="1"/>
  <c r="B17" i="5"/>
  <c r="E30" i="2" s="1"/>
  <c r="F30" i="2" l="1"/>
  <c r="C20" i="5"/>
  <c r="C21" i="5" s="1"/>
  <c r="D20" i="5"/>
  <c r="B20" i="5"/>
  <c r="B21" i="5" s="1"/>
  <c r="B28" i="5" l="1"/>
  <c r="B29" i="5" s="1"/>
  <c r="C28" i="5"/>
  <c r="D21" i="5"/>
  <c r="G34" i="2" s="1"/>
  <c r="E34" i="2" l="1"/>
  <c r="C29" i="5"/>
  <c r="F34" i="2" s="1"/>
  <c r="B22" i="5" l="1"/>
  <c r="E35" i="2" s="1"/>
</calcChain>
</file>

<file path=xl/sharedStrings.xml><?xml version="1.0" encoding="utf-8"?>
<sst xmlns="http://schemas.openxmlformats.org/spreadsheetml/2006/main" count="238" uniqueCount="134">
  <si>
    <t>合計所得金額</t>
    <rPh sb="0" eb="2">
      <t>ゴウケイ</t>
    </rPh>
    <rPh sb="2" eb="4">
      <t>ショトク</t>
    </rPh>
    <rPh sb="4" eb="6">
      <t>キンガク</t>
    </rPh>
    <phoneticPr fontId="1"/>
  </si>
  <si>
    <t>総所得金額等</t>
    <rPh sb="0" eb="1">
      <t>ソウ</t>
    </rPh>
    <rPh sb="1" eb="3">
      <t>ショトク</t>
    </rPh>
    <rPh sb="3" eb="5">
      <t>キンガク</t>
    </rPh>
    <rPh sb="5" eb="6">
      <t>トウ</t>
    </rPh>
    <phoneticPr fontId="1"/>
  </si>
  <si>
    <t>配偶者控除等</t>
    <rPh sb="0" eb="3">
      <t>ハイグウシャ</t>
    </rPh>
    <rPh sb="3" eb="5">
      <t>コウジョ</t>
    </rPh>
    <rPh sb="5" eb="6">
      <t>トウ</t>
    </rPh>
    <phoneticPr fontId="1"/>
  </si>
  <si>
    <t>扶養控除情報</t>
    <rPh sb="0" eb="2">
      <t>フヨウ</t>
    </rPh>
    <rPh sb="2" eb="4">
      <t>コウジョ</t>
    </rPh>
    <rPh sb="4" eb="6">
      <t>ジョウホウ</t>
    </rPh>
    <phoneticPr fontId="1"/>
  </si>
  <si>
    <t>本人該当区分</t>
    <rPh sb="0" eb="2">
      <t>ホンニン</t>
    </rPh>
    <rPh sb="2" eb="4">
      <t>ガイトウ</t>
    </rPh>
    <rPh sb="4" eb="6">
      <t>クブン</t>
    </rPh>
    <phoneticPr fontId="1"/>
  </si>
  <si>
    <t>生年月日</t>
    <rPh sb="0" eb="2">
      <t>セイネン</t>
    </rPh>
    <rPh sb="2" eb="4">
      <t>ガッピ</t>
    </rPh>
    <phoneticPr fontId="1"/>
  </si>
  <si>
    <t>生活扶助</t>
    <rPh sb="0" eb="2">
      <t>セイカツ</t>
    </rPh>
    <rPh sb="2" eb="4">
      <t>フジョ</t>
    </rPh>
    <phoneticPr fontId="1"/>
  </si>
  <si>
    <t>市町村民税の課税者</t>
    <rPh sb="0" eb="3">
      <t>シチョウソン</t>
    </rPh>
    <rPh sb="3" eb="4">
      <t>ミン</t>
    </rPh>
    <rPh sb="4" eb="5">
      <t>ゼイ</t>
    </rPh>
    <rPh sb="6" eb="8">
      <t>カゼイ</t>
    </rPh>
    <rPh sb="8" eb="9">
      <t>シャ</t>
    </rPh>
    <phoneticPr fontId="1"/>
  </si>
  <si>
    <t>支給額算定基準額</t>
    <rPh sb="0" eb="3">
      <t>シキュウガク</t>
    </rPh>
    <rPh sb="3" eb="5">
      <t>サンテイ</t>
    </rPh>
    <rPh sb="5" eb="7">
      <t>キジュン</t>
    </rPh>
    <rPh sb="7" eb="8">
      <t>ガク</t>
    </rPh>
    <phoneticPr fontId="1"/>
  </si>
  <si>
    <t>支援区分</t>
    <rPh sb="0" eb="2">
      <t>シエン</t>
    </rPh>
    <rPh sb="2" eb="4">
      <t>クブン</t>
    </rPh>
    <phoneticPr fontId="1"/>
  </si>
  <si>
    <t>生計維持者１</t>
    <rPh sb="0" eb="2">
      <t>セイケイ</t>
    </rPh>
    <rPh sb="2" eb="4">
      <t>イジ</t>
    </rPh>
    <rPh sb="4" eb="5">
      <t>シャ</t>
    </rPh>
    <phoneticPr fontId="1"/>
  </si>
  <si>
    <t>生計維持者２</t>
    <rPh sb="0" eb="2">
      <t>セイケイ</t>
    </rPh>
    <rPh sb="2" eb="4">
      <t>イジ</t>
    </rPh>
    <rPh sb="4" eb="5">
      <t>シャ</t>
    </rPh>
    <phoneticPr fontId="1"/>
  </si>
  <si>
    <t>申込者本人</t>
    <rPh sb="0" eb="2">
      <t>モウシコミ</t>
    </rPh>
    <rPh sb="2" eb="3">
      <t>シャ</t>
    </rPh>
    <rPh sb="3" eb="5">
      <t>ホンニン</t>
    </rPh>
    <phoneticPr fontId="1"/>
  </si>
  <si>
    <t>年齢</t>
    <rPh sb="0" eb="2">
      <t>ネンレイ</t>
    </rPh>
    <phoneticPr fontId="1"/>
  </si>
  <si>
    <t>本人</t>
    <rPh sb="0" eb="2">
      <t>ホンニン</t>
    </rPh>
    <phoneticPr fontId="1"/>
  </si>
  <si>
    <t>採用の区分</t>
    <rPh sb="0" eb="2">
      <t>サイヨウ</t>
    </rPh>
    <rPh sb="3" eb="5">
      <t>クブン</t>
    </rPh>
    <phoneticPr fontId="1"/>
  </si>
  <si>
    <t>課税者</t>
    <rPh sb="0" eb="2">
      <t>カゼイ</t>
    </rPh>
    <rPh sb="2" eb="3">
      <t>シャ</t>
    </rPh>
    <phoneticPr fontId="1"/>
  </si>
  <si>
    <t>本人該当区分_障害者</t>
    <rPh sb="0" eb="2">
      <t>ホンニン</t>
    </rPh>
    <rPh sb="2" eb="4">
      <t>ガイトウ</t>
    </rPh>
    <rPh sb="4" eb="6">
      <t>クブン</t>
    </rPh>
    <rPh sb="7" eb="10">
      <t>ショウガイシャ</t>
    </rPh>
    <phoneticPr fontId="1"/>
  </si>
  <si>
    <t>控除対象障害者</t>
    <rPh sb="0" eb="2">
      <t>コウジョ</t>
    </rPh>
    <rPh sb="2" eb="4">
      <t>タイショウ</t>
    </rPh>
    <rPh sb="4" eb="7">
      <t>ショウガイシャ</t>
    </rPh>
    <phoneticPr fontId="1"/>
  </si>
  <si>
    <t>本人該当区分_寡婦</t>
    <rPh sb="0" eb="2">
      <t>ホンニン</t>
    </rPh>
    <rPh sb="2" eb="4">
      <t>ガイトウ</t>
    </rPh>
    <rPh sb="4" eb="6">
      <t>クブン</t>
    </rPh>
    <rPh sb="7" eb="9">
      <t>カフ</t>
    </rPh>
    <phoneticPr fontId="1"/>
  </si>
  <si>
    <t>生計維持者の数</t>
    <rPh sb="0" eb="2">
      <t>セイケイ</t>
    </rPh>
    <rPh sb="2" eb="4">
      <t>イジ</t>
    </rPh>
    <rPh sb="4" eb="5">
      <t>シャ</t>
    </rPh>
    <rPh sb="6" eb="7">
      <t>カズ</t>
    </rPh>
    <phoneticPr fontId="1"/>
  </si>
  <si>
    <t>賦課期日</t>
    <rPh sb="0" eb="2">
      <t>フカ</t>
    </rPh>
    <rPh sb="2" eb="4">
      <t>キジツ</t>
    </rPh>
    <phoneticPr fontId="1"/>
  </si>
  <si>
    <t>指定都市</t>
    <rPh sb="0" eb="2">
      <t>シテイ</t>
    </rPh>
    <rPh sb="2" eb="4">
      <t>トシ</t>
    </rPh>
    <phoneticPr fontId="1"/>
  </si>
  <si>
    <t>配偶者控除</t>
    <rPh sb="0" eb="3">
      <t>ハイグウシャ</t>
    </rPh>
    <rPh sb="3" eb="5">
      <t>コウジョ</t>
    </rPh>
    <phoneticPr fontId="1"/>
  </si>
  <si>
    <t>扶養親族数</t>
    <rPh sb="0" eb="2">
      <t>フヨウ</t>
    </rPh>
    <rPh sb="2" eb="4">
      <t>シンゾク</t>
    </rPh>
    <rPh sb="4" eb="5">
      <t>スウ</t>
    </rPh>
    <phoneticPr fontId="1"/>
  </si>
  <si>
    <t>非課税限度</t>
    <rPh sb="0" eb="3">
      <t>ヒカゼイ</t>
    </rPh>
    <rPh sb="3" eb="5">
      <t>ゲンド</t>
    </rPh>
    <phoneticPr fontId="1"/>
  </si>
  <si>
    <t>本人該当障害</t>
    <rPh sb="0" eb="2">
      <t>ホンニン</t>
    </rPh>
    <rPh sb="2" eb="4">
      <t>ガイトウ</t>
    </rPh>
    <rPh sb="4" eb="6">
      <t>ショウガイ</t>
    </rPh>
    <phoneticPr fontId="1"/>
  </si>
  <si>
    <t>本人該当寡婦</t>
    <rPh sb="0" eb="2">
      <t>ホンニン</t>
    </rPh>
    <rPh sb="2" eb="4">
      <t>ガイトウ</t>
    </rPh>
    <rPh sb="4" eb="6">
      <t>カフ</t>
    </rPh>
    <phoneticPr fontId="1"/>
  </si>
  <si>
    <t>本人該当未成年</t>
    <rPh sb="0" eb="2">
      <t>ホンニン</t>
    </rPh>
    <rPh sb="2" eb="4">
      <t>ガイトウ</t>
    </rPh>
    <rPh sb="4" eb="7">
      <t>ミセイネン</t>
    </rPh>
    <phoneticPr fontId="1"/>
  </si>
  <si>
    <t>非課税の基準</t>
    <rPh sb="0" eb="3">
      <t>ヒカゼイ</t>
    </rPh>
    <rPh sb="4" eb="6">
      <t>キジュン</t>
    </rPh>
    <phoneticPr fontId="1"/>
  </si>
  <si>
    <t>課税標準額</t>
    <rPh sb="0" eb="2">
      <t>カゼイ</t>
    </rPh>
    <rPh sb="2" eb="4">
      <t>ヒョウジュン</t>
    </rPh>
    <rPh sb="4" eb="5">
      <t>ガク</t>
    </rPh>
    <phoneticPr fontId="1"/>
  </si>
  <si>
    <t>調整控除額＋調整額</t>
    <rPh sb="0" eb="2">
      <t>チョウセイ</t>
    </rPh>
    <rPh sb="2" eb="4">
      <t>コウジョ</t>
    </rPh>
    <rPh sb="4" eb="5">
      <t>ガク</t>
    </rPh>
    <rPh sb="6" eb="8">
      <t>チョウセイ</t>
    </rPh>
    <rPh sb="8" eb="9">
      <t>ガク</t>
    </rPh>
    <phoneticPr fontId="1"/>
  </si>
  <si>
    <t>採用区分</t>
    <rPh sb="0" eb="2">
      <t>サイヨウ</t>
    </rPh>
    <rPh sb="2" eb="4">
      <t>クブン</t>
    </rPh>
    <phoneticPr fontId="1"/>
  </si>
  <si>
    <t>項目</t>
    <rPh sb="0" eb="2">
      <t>コウモク</t>
    </rPh>
    <phoneticPr fontId="1"/>
  </si>
  <si>
    <t>生計維持者区分</t>
    <rPh sb="0" eb="2">
      <t>セイケイ</t>
    </rPh>
    <rPh sb="2" eb="4">
      <t>イジ</t>
    </rPh>
    <rPh sb="4" eb="5">
      <t>シャ</t>
    </rPh>
    <rPh sb="5" eb="7">
      <t>クブン</t>
    </rPh>
    <phoneticPr fontId="1"/>
  </si>
  <si>
    <t>非課税判定</t>
    <rPh sb="0" eb="3">
      <t>ヒカゼイ</t>
    </rPh>
    <rPh sb="3" eb="5">
      <t>ハンテイ</t>
    </rPh>
    <phoneticPr fontId="1"/>
  </si>
  <si>
    <t>項番</t>
    <rPh sb="0" eb="2">
      <t>コウバン</t>
    </rPh>
    <phoneticPr fontId="1"/>
  </si>
  <si>
    <t>地方税法第第295条第1項第2号の
非課税の基準</t>
    <rPh sb="0" eb="3">
      <t>チホウゼイ</t>
    </rPh>
    <rPh sb="3" eb="4">
      <t>ホウ</t>
    </rPh>
    <rPh sb="4" eb="5">
      <t>ダイ</t>
    </rPh>
    <rPh sb="5" eb="6">
      <t>ダイ</t>
    </rPh>
    <rPh sb="9" eb="10">
      <t>ジョウ</t>
    </rPh>
    <rPh sb="10" eb="11">
      <t>ダイ</t>
    </rPh>
    <rPh sb="12" eb="13">
      <t>コウ</t>
    </rPh>
    <rPh sb="13" eb="14">
      <t>ダイ</t>
    </rPh>
    <rPh sb="15" eb="16">
      <t>ゴウ</t>
    </rPh>
    <rPh sb="18" eb="21">
      <t>ヒカゼイ</t>
    </rPh>
    <rPh sb="22" eb="24">
      <t>キジュン</t>
    </rPh>
    <phoneticPr fontId="1"/>
  </si>
  <si>
    <t>1.(1)①
2.(1)①</t>
    <phoneticPr fontId="1"/>
  </si>
  <si>
    <t>1.(1)②</t>
    <phoneticPr fontId="1"/>
  </si>
  <si>
    <t>1.(1)③</t>
    <phoneticPr fontId="1"/>
  </si>
  <si>
    <t>1.(1)④</t>
    <phoneticPr fontId="1"/>
  </si>
  <si>
    <t>1.(1)⑤</t>
    <phoneticPr fontId="1"/>
  </si>
  <si>
    <t>1.(2)</t>
    <phoneticPr fontId="1"/>
  </si>
  <si>
    <t>2.(1)②</t>
    <phoneticPr fontId="1"/>
  </si>
  <si>
    <t>2.(1)③</t>
    <phoneticPr fontId="1"/>
  </si>
  <si>
    <t>2.(1)④</t>
    <phoneticPr fontId="1"/>
  </si>
  <si>
    <t>2.(1)⑤</t>
    <phoneticPr fontId="1"/>
  </si>
  <si>
    <t>2.(1)⑥</t>
    <phoneticPr fontId="1"/>
  </si>
  <si>
    <t>2.(1)⑦</t>
    <phoneticPr fontId="1"/>
  </si>
  <si>
    <t>2.(1)⑧</t>
    <phoneticPr fontId="1"/>
  </si>
  <si>
    <t>2.(1)⑨</t>
    <phoneticPr fontId="1"/>
  </si>
  <si>
    <t>2.(2)</t>
    <phoneticPr fontId="1"/>
  </si>
  <si>
    <t>3.(1)①</t>
    <phoneticPr fontId="1"/>
  </si>
  <si>
    <t>3.(1)②</t>
    <phoneticPr fontId="1"/>
  </si>
  <si>
    <t>3.(1)③</t>
    <phoneticPr fontId="1"/>
  </si>
  <si>
    <t>3.(1)④</t>
    <phoneticPr fontId="1"/>
  </si>
  <si>
    <t>3.(2)</t>
    <phoneticPr fontId="1"/>
  </si>
  <si>
    <t>コード</t>
    <phoneticPr fontId="1"/>
  </si>
  <si>
    <t>２人</t>
    <rPh sb="1" eb="2">
      <t>ニン</t>
    </rPh>
    <phoneticPr fontId="1"/>
  </si>
  <si>
    <t>１人</t>
    <rPh sb="1" eb="2">
      <t>ニン</t>
    </rPh>
    <phoneticPr fontId="1"/>
  </si>
  <si>
    <t>独立生計</t>
    <rPh sb="0" eb="2">
      <t>ドクリツ</t>
    </rPh>
    <rPh sb="2" eb="4">
      <t>セイケイ</t>
    </rPh>
    <phoneticPr fontId="1"/>
  </si>
  <si>
    <t>大学等予約採用</t>
    <rPh sb="0" eb="2">
      <t>ダイガク</t>
    </rPh>
    <rPh sb="2" eb="3">
      <t>トウ</t>
    </rPh>
    <rPh sb="3" eb="5">
      <t>ヨヤク</t>
    </rPh>
    <rPh sb="5" eb="7">
      <t>サイヨウ</t>
    </rPh>
    <phoneticPr fontId="1"/>
  </si>
  <si>
    <t>春の大学等在学採用</t>
    <rPh sb="0" eb="1">
      <t>ハル</t>
    </rPh>
    <rPh sb="2" eb="4">
      <t>ダイガク</t>
    </rPh>
    <rPh sb="4" eb="5">
      <t>トウ</t>
    </rPh>
    <rPh sb="5" eb="7">
      <t>ザイガク</t>
    </rPh>
    <rPh sb="7" eb="9">
      <t>サイヨウ</t>
    </rPh>
    <phoneticPr fontId="1"/>
  </si>
  <si>
    <t>秋の大学等在学採用</t>
    <rPh sb="0" eb="1">
      <t>アキ</t>
    </rPh>
    <rPh sb="2" eb="4">
      <t>ダイガク</t>
    </rPh>
    <rPh sb="4" eb="5">
      <t>トウ</t>
    </rPh>
    <rPh sb="5" eb="7">
      <t>ザイガク</t>
    </rPh>
    <rPh sb="7" eb="9">
      <t>サイヨウ</t>
    </rPh>
    <phoneticPr fontId="1"/>
  </si>
  <si>
    <t>受給していない</t>
    <rPh sb="0" eb="2">
      <t>ジュキュウ</t>
    </rPh>
    <phoneticPr fontId="1"/>
  </si>
  <si>
    <t>受給している</t>
    <rPh sb="0" eb="2">
      <t>ジュキュウ</t>
    </rPh>
    <phoneticPr fontId="1"/>
  </si>
  <si>
    <t>政令指定都市でない</t>
    <rPh sb="0" eb="2">
      <t>セイレイ</t>
    </rPh>
    <rPh sb="2" eb="4">
      <t>シテイ</t>
    </rPh>
    <rPh sb="4" eb="6">
      <t>トシ</t>
    </rPh>
    <phoneticPr fontId="1"/>
  </si>
  <si>
    <t>政令指定都市</t>
    <rPh sb="0" eb="2">
      <t>セイレイ</t>
    </rPh>
    <rPh sb="2" eb="4">
      <t>シテイ</t>
    </rPh>
    <rPh sb="4" eb="6">
      <t>トシ</t>
    </rPh>
    <phoneticPr fontId="1"/>
  </si>
  <si>
    <t>非該当</t>
    <rPh sb="0" eb="1">
      <t>ヒ</t>
    </rPh>
    <rPh sb="1" eb="3">
      <t>ガイトウ</t>
    </rPh>
    <phoneticPr fontId="1"/>
  </si>
  <si>
    <t>一般の控除対象配偶者</t>
    <rPh sb="0" eb="2">
      <t>イッパン</t>
    </rPh>
    <rPh sb="3" eb="5">
      <t>コウジョ</t>
    </rPh>
    <rPh sb="5" eb="7">
      <t>タイショウ</t>
    </rPh>
    <rPh sb="7" eb="10">
      <t>ハイグウシャ</t>
    </rPh>
    <phoneticPr fontId="1"/>
  </si>
  <si>
    <t>老人控除対象配偶者</t>
    <rPh sb="0" eb="2">
      <t>ロウジン</t>
    </rPh>
    <rPh sb="2" eb="4">
      <t>コウジョ</t>
    </rPh>
    <rPh sb="4" eb="6">
      <t>タイショウ</t>
    </rPh>
    <rPh sb="6" eb="9">
      <t>ハイグウシャ</t>
    </rPh>
    <phoneticPr fontId="1"/>
  </si>
  <si>
    <t>控除対象配偶者を除く同一生計配偶者</t>
    <rPh sb="0" eb="2">
      <t>コウジョ</t>
    </rPh>
    <rPh sb="2" eb="4">
      <t>タイショウ</t>
    </rPh>
    <rPh sb="4" eb="7">
      <t>ハイグウシャ</t>
    </rPh>
    <rPh sb="8" eb="9">
      <t>ノゾ</t>
    </rPh>
    <rPh sb="10" eb="12">
      <t>ドウイツ</t>
    </rPh>
    <rPh sb="12" eb="14">
      <t>セイケイ</t>
    </rPh>
    <rPh sb="14" eb="17">
      <t>ハイグウシャ</t>
    </rPh>
    <phoneticPr fontId="1"/>
  </si>
  <si>
    <t>特別障害</t>
    <rPh sb="0" eb="2">
      <t>トクベツ</t>
    </rPh>
    <rPh sb="2" eb="4">
      <t>ショウガイ</t>
    </rPh>
    <phoneticPr fontId="1"/>
  </si>
  <si>
    <t>原爆障害</t>
    <rPh sb="0" eb="2">
      <t>ゲンバク</t>
    </rPh>
    <rPh sb="2" eb="4">
      <t>ショウガイ</t>
    </rPh>
    <phoneticPr fontId="1"/>
  </si>
  <si>
    <t>他障害</t>
    <rPh sb="0" eb="1">
      <t>タ</t>
    </rPh>
    <rPh sb="1" eb="3">
      <t>ショウガイ</t>
    </rPh>
    <phoneticPr fontId="1"/>
  </si>
  <si>
    <t>寡婦一般</t>
    <rPh sb="0" eb="2">
      <t>カフ</t>
    </rPh>
    <rPh sb="2" eb="4">
      <t>イッパン</t>
    </rPh>
    <phoneticPr fontId="1"/>
  </si>
  <si>
    <t>寡婦特別</t>
    <rPh sb="0" eb="2">
      <t>カフ</t>
    </rPh>
    <rPh sb="2" eb="4">
      <t>トクベツ</t>
    </rPh>
    <phoneticPr fontId="1"/>
  </si>
  <si>
    <t>寡夫</t>
    <rPh sb="0" eb="2">
      <t>カフ</t>
    </rPh>
    <phoneticPr fontId="1"/>
  </si>
  <si>
    <t>仮申込日</t>
    <rPh sb="0" eb="1">
      <t>カリ</t>
    </rPh>
    <rPh sb="1" eb="3">
      <t>モウシコミ</t>
    </rPh>
    <rPh sb="3" eb="4">
      <t>ビ</t>
    </rPh>
    <phoneticPr fontId="1"/>
  </si>
  <si>
    <t>合計所得金額（円）</t>
    <rPh sb="0" eb="2">
      <t>ゴウケイ</t>
    </rPh>
    <rPh sb="2" eb="4">
      <t>ショトク</t>
    </rPh>
    <rPh sb="4" eb="6">
      <t>キンガク</t>
    </rPh>
    <rPh sb="7" eb="8">
      <t>エン</t>
    </rPh>
    <phoneticPr fontId="1"/>
  </si>
  <si>
    <t>繰越控除額（円）</t>
    <rPh sb="0" eb="2">
      <t>クリコシ</t>
    </rPh>
    <rPh sb="2" eb="4">
      <t>コウジョ</t>
    </rPh>
    <rPh sb="4" eb="5">
      <t>ガク</t>
    </rPh>
    <rPh sb="6" eb="7">
      <t>エン</t>
    </rPh>
    <phoneticPr fontId="1"/>
  </si>
  <si>
    <t>一般（人）</t>
    <rPh sb="0" eb="2">
      <t>イッパン</t>
    </rPh>
    <rPh sb="3" eb="4">
      <t>ニン</t>
    </rPh>
    <phoneticPr fontId="1"/>
  </si>
  <si>
    <t>特定（人）</t>
    <rPh sb="0" eb="2">
      <t>トクテイ</t>
    </rPh>
    <rPh sb="3" eb="4">
      <t>ニン</t>
    </rPh>
    <phoneticPr fontId="1"/>
  </si>
  <si>
    <t>老人（人）</t>
    <rPh sb="0" eb="2">
      <t>ロウジン</t>
    </rPh>
    <rPh sb="3" eb="4">
      <t>ニン</t>
    </rPh>
    <phoneticPr fontId="1"/>
  </si>
  <si>
    <t>16歳未満扶養親族（人）</t>
    <rPh sb="2" eb="5">
      <t>サイミマン</t>
    </rPh>
    <rPh sb="5" eb="7">
      <t>フヨウ</t>
    </rPh>
    <rPh sb="7" eb="9">
      <t>シンゾク</t>
    </rPh>
    <rPh sb="10" eb="11">
      <t>ニン</t>
    </rPh>
    <phoneticPr fontId="1"/>
  </si>
  <si>
    <t>課税所得額（課税標準額）（円）</t>
    <rPh sb="0" eb="2">
      <t>カゼイ</t>
    </rPh>
    <rPh sb="2" eb="4">
      <t>ショトク</t>
    </rPh>
    <rPh sb="4" eb="5">
      <t>ガク</t>
    </rPh>
    <rPh sb="6" eb="8">
      <t>カゼイ</t>
    </rPh>
    <rPh sb="8" eb="10">
      <t>ヒョウジュン</t>
    </rPh>
    <rPh sb="10" eb="11">
      <t>ガク</t>
    </rPh>
    <rPh sb="13" eb="14">
      <t>エン</t>
    </rPh>
    <phoneticPr fontId="1"/>
  </si>
  <si>
    <t>市町村民税調整控除額（円）</t>
    <rPh sb="0" eb="3">
      <t>シチョウソン</t>
    </rPh>
    <rPh sb="3" eb="4">
      <t>ミン</t>
    </rPh>
    <rPh sb="4" eb="5">
      <t>ゼイ</t>
    </rPh>
    <rPh sb="5" eb="7">
      <t>チョウセイ</t>
    </rPh>
    <rPh sb="7" eb="9">
      <t>コウジョ</t>
    </rPh>
    <rPh sb="9" eb="10">
      <t>ガク</t>
    </rPh>
    <rPh sb="11" eb="12">
      <t>エン</t>
    </rPh>
    <phoneticPr fontId="1"/>
  </si>
  <si>
    <t>市町村民税調整額（円）</t>
    <rPh sb="0" eb="3">
      <t>シチョウソン</t>
    </rPh>
    <rPh sb="3" eb="4">
      <t>ミン</t>
    </rPh>
    <rPh sb="4" eb="5">
      <t>ゼイ</t>
    </rPh>
    <rPh sb="5" eb="7">
      <t>チョウセイ</t>
    </rPh>
    <rPh sb="7" eb="8">
      <t>ガク</t>
    </rPh>
    <rPh sb="9" eb="10">
      <t>エン</t>
    </rPh>
    <phoneticPr fontId="1"/>
  </si>
  <si>
    <t>総所得金額等（円）</t>
    <rPh sb="0" eb="1">
      <t>ソウ</t>
    </rPh>
    <rPh sb="1" eb="3">
      <t>ショトク</t>
    </rPh>
    <rPh sb="3" eb="5">
      <t>キンガク</t>
    </rPh>
    <rPh sb="5" eb="6">
      <t>トウ</t>
    </rPh>
    <rPh sb="7" eb="8">
      <t>エン</t>
    </rPh>
    <phoneticPr fontId="1"/>
  </si>
  <si>
    <t>扶養親族の数（人）</t>
    <rPh sb="0" eb="2">
      <t>フヨウ</t>
    </rPh>
    <rPh sb="2" eb="4">
      <t>シンゾク</t>
    </rPh>
    <rPh sb="5" eb="6">
      <t>カズ</t>
    </rPh>
    <rPh sb="7" eb="8">
      <t>ニン</t>
    </rPh>
    <phoneticPr fontId="1"/>
  </si>
  <si>
    <t>地方税法附則第3条の3第4項の
非課税限度（円）</t>
    <rPh sb="0" eb="3">
      <t>チホウゼイ</t>
    </rPh>
    <rPh sb="3" eb="4">
      <t>ホウ</t>
    </rPh>
    <rPh sb="4" eb="6">
      <t>フソク</t>
    </rPh>
    <rPh sb="6" eb="7">
      <t>ダイ</t>
    </rPh>
    <rPh sb="8" eb="9">
      <t>ジョウ</t>
    </rPh>
    <rPh sb="11" eb="12">
      <t>ダイ</t>
    </rPh>
    <rPh sb="13" eb="14">
      <t>コウ</t>
    </rPh>
    <rPh sb="16" eb="19">
      <t>ヒカゼイ</t>
    </rPh>
    <rPh sb="19" eb="21">
      <t>ゲンド</t>
    </rPh>
    <rPh sb="22" eb="23">
      <t>エン</t>
    </rPh>
    <phoneticPr fontId="1"/>
  </si>
  <si>
    <t>支給額算定基準額（円）</t>
    <rPh sb="0" eb="3">
      <t>シキュウガク</t>
    </rPh>
    <rPh sb="3" eb="5">
      <t>サンテイ</t>
    </rPh>
    <rPh sb="5" eb="7">
      <t>キジュン</t>
    </rPh>
    <rPh sb="7" eb="8">
      <t>ガク</t>
    </rPh>
    <rPh sb="9" eb="10">
      <t>エン</t>
    </rPh>
    <phoneticPr fontId="1"/>
  </si>
  <si>
    <t>Ⅰ．基本情報</t>
    <rPh sb="2" eb="4">
      <t>キホン</t>
    </rPh>
    <rPh sb="4" eb="6">
      <t>ジョウホウ</t>
    </rPh>
    <phoneticPr fontId="1"/>
  </si>
  <si>
    <t>経済基準の適格認定</t>
    <rPh sb="0" eb="2">
      <t>ケイザイ</t>
    </rPh>
    <rPh sb="2" eb="4">
      <t>キジュン</t>
    </rPh>
    <rPh sb="5" eb="7">
      <t>テキカク</t>
    </rPh>
    <rPh sb="7" eb="9">
      <t>ニンテイ</t>
    </rPh>
    <phoneticPr fontId="1"/>
  </si>
  <si>
    <t>区分</t>
    <rPh sb="0" eb="2">
      <t>クブン</t>
    </rPh>
    <phoneticPr fontId="1"/>
  </si>
  <si>
    <t>対象の年度（西暦４桁）</t>
    <rPh sb="0" eb="2">
      <t>タイショウ</t>
    </rPh>
    <rPh sb="3" eb="5">
      <t>ネンド</t>
    </rPh>
    <rPh sb="6" eb="8">
      <t>セイレキ</t>
    </rPh>
    <rPh sb="9" eb="10">
      <t>ケタ</t>
    </rPh>
    <phoneticPr fontId="1"/>
  </si>
  <si>
    <t>Ⅱ．地方税情報</t>
    <rPh sb="2" eb="5">
      <t>チホウゼイ</t>
    </rPh>
    <rPh sb="5" eb="7">
      <t>ジョウホウ</t>
    </rPh>
    <phoneticPr fontId="1"/>
  </si>
  <si>
    <t>支給額算定基準額判定ツール</t>
    <rPh sb="0" eb="3">
      <t>シキュウガク</t>
    </rPh>
    <rPh sb="3" eb="5">
      <t>サンテイ</t>
    </rPh>
    <rPh sb="5" eb="7">
      <t>キジュン</t>
    </rPh>
    <rPh sb="7" eb="8">
      <t>ガク</t>
    </rPh>
    <rPh sb="8" eb="10">
      <t>ハンテイ</t>
    </rPh>
    <phoneticPr fontId="1"/>
  </si>
  <si>
    <t>黄色いセルは数値を入力、青いセルは該当するものを選択してください。</t>
    <rPh sb="0" eb="2">
      <t>キイロ</t>
    </rPh>
    <rPh sb="6" eb="8">
      <t>スウチ</t>
    </rPh>
    <rPh sb="9" eb="11">
      <t>ニュウリョク</t>
    </rPh>
    <rPh sb="12" eb="13">
      <t>アオ</t>
    </rPh>
    <rPh sb="17" eb="19">
      <t>ガイトウ</t>
    </rPh>
    <rPh sb="24" eb="26">
      <t>センタク</t>
    </rPh>
    <phoneticPr fontId="1"/>
  </si>
  <si>
    <t>税情報を参照しながら、黄色いセルは数値を入力、青いセルは該当するものを選択してください。</t>
    <rPh sb="0" eb="1">
      <t>ゼイ</t>
    </rPh>
    <rPh sb="1" eb="3">
      <t>ジョウホウ</t>
    </rPh>
    <rPh sb="4" eb="6">
      <t>サンショウ</t>
    </rPh>
    <rPh sb="11" eb="13">
      <t>キイロ</t>
    </rPh>
    <rPh sb="17" eb="19">
      <t>スウチ</t>
    </rPh>
    <rPh sb="20" eb="22">
      <t>ニュウリョク</t>
    </rPh>
    <rPh sb="23" eb="24">
      <t>アオ</t>
    </rPh>
    <rPh sb="28" eb="30">
      <t>ガイトウ</t>
    </rPh>
    <rPh sb="35" eb="37">
      <t>センタク</t>
    </rPh>
    <phoneticPr fontId="1"/>
  </si>
  <si>
    <t>【入力例】</t>
    <rPh sb="1" eb="3">
      <t>ニュウリョク</t>
    </rPh>
    <rPh sb="3" eb="4">
      <t>レイ</t>
    </rPh>
    <phoneticPr fontId="1"/>
  </si>
  <si>
    <t>※申請する（申請した）年度
　（適格認定の場合は、認定の年度）</t>
    <rPh sb="1" eb="3">
      <t>シンセイ</t>
    </rPh>
    <rPh sb="6" eb="8">
      <t>シンセイ</t>
    </rPh>
    <rPh sb="11" eb="13">
      <t>ネンド</t>
    </rPh>
    <rPh sb="16" eb="18">
      <t>テキカク</t>
    </rPh>
    <rPh sb="18" eb="20">
      <t>ニンテイ</t>
    </rPh>
    <rPh sb="21" eb="23">
      <t>バアイ</t>
    </rPh>
    <rPh sb="25" eb="27">
      <t>ニンテイ</t>
    </rPh>
    <rPh sb="28" eb="30">
      <t>ネンド</t>
    </rPh>
    <phoneticPr fontId="1"/>
  </si>
  <si>
    <t>　　</t>
    <phoneticPr fontId="1"/>
  </si>
  <si>
    <t>　</t>
    <phoneticPr fontId="1"/>
  </si>
  <si>
    <t>税制改正新旧判定</t>
    <rPh sb="0" eb="2">
      <t>ゼイセイ</t>
    </rPh>
    <rPh sb="2" eb="4">
      <t>カイセイ</t>
    </rPh>
    <rPh sb="4" eb="6">
      <t>シンキュウ</t>
    </rPh>
    <rPh sb="6" eb="8">
      <t>ハンテイ</t>
    </rPh>
    <phoneticPr fontId="1"/>
  </si>
  <si>
    <t>0…2021改正前、1…2021改正後</t>
    <rPh sb="6" eb="9">
      <t>カイセイマエ</t>
    </rPh>
    <rPh sb="16" eb="19">
      <t>カイセイゴ</t>
    </rPh>
    <phoneticPr fontId="1"/>
  </si>
  <si>
    <t>大学等在学中の予約採用（2019年度のみ）</t>
    <rPh sb="0" eb="2">
      <t>ダイガク</t>
    </rPh>
    <rPh sb="2" eb="3">
      <t>トウ</t>
    </rPh>
    <rPh sb="3" eb="6">
      <t>ザイガクチュウ</t>
    </rPh>
    <rPh sb="7" eb="9">
      <t>ヨヤク</t>
    </rPh>
    <rPh sb="9" eb="11">
      <t>サイヨウ</t>
    </rPh>
    <rPh sb="16" eb="18">
      <t>ネンド</t>
    </rPh>
    <phoneticPr fontId="1"/>
  </si>
  <si>
    <t>公開</t>
    <rPh sb="0" eb="2">
      <t>コウカイ</t>
    </rPh>
    <phoneticPr fontId="1"/>
  </si>
  <si>
    <t>適格認定（経済）対応</t>
    <rPh sb="0" eb="2">
      <t>テキカク</t>
    </rPh>
    <rPh sb="2" eb="4">
      <t>ニンテイ</t>
    </rPh>
    <rPh sb="5" eb="7">
      <t>ケイザイ</t>
    </rPh>
    <rPh sb="8" eb="10">
      <t>タイオウ</t>
    </rPh>
    <phoneticPr fontId="1"/>
  </si>
  <si>
    <t>税制改正対応</t>
    <rPh sb="0" eb="2">
      <t>ゼイセイ</t>
    </rPh>
    <rPh sb="2" eb="4">
      <t>カイセイ</t>
    </rPh>
    <rPh sb="4" eb="6">
      <t>タイオウ</t>
    </rPh>
    <phoneticPr fontId="1"/>
  </si>
  <si>
    <t>ひとり親</t>
    <rPh sb="3" eb="4">
      <t>オヤ</t>
    </rPh>
    <phoneticPr fontId="1"/>
  </si>
  <si>
    <t>早生まれ適用年度判定</t>
    <rPh sb="0" eb="2">
      <t>ハヤウ</t>
    </rPh>
    <rPh sb="4" eb="6">
      <t>テキヨウ</t>
    </rPh>
    <rPh sb="6" eb="8">
      <t>ネンド</t>
    </rPh>
    <rPh sb="8" eb="10">
      <t>ハンテイ</t>
    </rPh>
    <phoneticPr fontId="1"/>
  </si>
  <si>
    <t>早生まれ控除額</t>
    <rPh sb="0" eb="2">
      <t>ハヤウ</t>
    </rPh>
    <rPh sb="4" eb="6">
      <t>コウジョ</t>
    </rPh>
    <rPh sb="6" eb="7">
      <t>ガク</t>
    </rPh>
    <phoneticPr fontId="1"/>
  </si>
  <si>
    <t>早生まれ判定</t>
    <rPh sb="0" eb="2">
      <t>ハヤウ</t>
    </rPh>
    <rPh sb="4" eb="6">
      <t>ハンテイ</t>
    </rPh>
    <phoneticPr fontId="1"/>
  </si>
  <si>
    <t>本人生年月日</t>
    <rPh sb="0" eb="2">
      <t>ホンニン</t>
    </rPh>
    <rPh sb="2" eb="4">
      <t>セイネン</t>
    </rPh>
    <rPh sb="4" eb="6">
      <t>ガッピ</t>
    </rPh>
    <phoneticPr fontId="1"/>
  </si>
  <si>
    <t>本人年末年齢</t>
    <rPh sb="0" eb="2">
      <t>ホンニン</t>
    </rPh>
    <rPh sb="2" eb="4">
      <t>ネンマツ</t>
    </rPh>
    <rPh sb="4" eb="6">
      <t>ネンレイ</t>
    </rPh>
    <phoneticPr fontId="1"/>
  </si>
  <si>
    <t>早生まれ控除対応</t>
    <rPh sb="0" eb="2">
      <t>ハヤウ</t>
    </rPh>
    <rPh sb="4" eb="6">
      <t>コウジョ</t>
    </rPh>
    <rPh sb="6" eb="8">
      <t>タイオウ</t>
    </rPh>
    <phoneticPr fontId="1"/>
  </si>
  <si>
    <t>0…2022改正前、1…2022改正後</t>
    <rPh sb="6" eb="9">
      <t>カイセイマエ</t>
    </rPh>
    <rPh sb="16" eb="19">
      <t>カイセイゴ</t>
    </rPh>
    <phoneticPr fontId="1"/>
  </si>
  <si>
    <t>支給額算定基準額(早生まれ適用後)</t>
    <rPh sb="0" eb="3">
      <t>シキュウガク</t>
    </rPh>
    <rPh sb="3" eb="5">
      <t>サンテイ</t>
    </rPh>
    <rPh sb="5" eb="7">
      <t>キジュン</t>
    </rPh>
    <rPh sb="7" eb="8">
      <t>ガク</t>
    </rPh>
    <rPh sb="9" eb="11">
      <t>ハヤウ</t>
    </rPh>
    <rPh sb="13" eb="15">
      <t>テキヨウ</t>
    </rPh>
    <rPh sb="15" eb="16">
      <t>ゴ</t>
    </rPh>
    <phoneticPr fontId="1"/>
  </si>
  <si>
    <t>経済基準の適格認定</t>
    <rPh sb="0" eb="2">
      <t>ケイザイ</t>
    </rPh>
    <rPh sb="2" eb="4">
      <t>キジュン</t>
    </rPh>
    <rPh sb="5" eb="9">
      <t>テキカクニンテイ</t>
    </rPh>
    <phoneticPr fontId="1"/>
  </si>
  <si>
    <t>支援区分の表示を修正</t>
    <rPh sb="0" eb="2">
      <t>シエン</t>
    </rPh>
    <rPh sb="2" eb="4">
      <t>クブン</t>
    </rPh>
    <rPh sb="5" eb="7">
      <t>ヒョウジ</t>
    </rPh>
    <rPh sb="8" eb="10">
      <t>シュウセイ</t>
    </rPh>
    <phoneticPr fontId="1"/>
  </si>
  <si>
    <t>18歳成人に対応</t>
    <rPh sb="2" eb="3">
      <t>サイ</t>
    </rPh>
    <rPh sb="3" eb="5">
      <t>セイジン</t>
    </rPh>
    <rPh sb="6" eb="8">
      <t>タイオウ</t>
    </rPh>
    <phoneticPr fontId="1"/>
  </si>
  <si>
    <t>入力にあたっては、別シート「入力例」もご覧ください。</t>
    <rPh sb="0" eb="2">
      <t>ニュウリョク</t>
    </rPh>
    <rPh sb="9" eb="10">
      <t>ベツ</t>
    </rPh>
    <rPh sb="14" eb="16">
      <t>ニュウリョク</t>
    </rPh>
    <rPh sb="16" eb="17">
      <t>レイ</t>
    </rPh>
    <rPh sb="20" eb="21">
      <t>ラン</t>
    </rPh>
    <phoneticPr fontId="1"/>
  </si>
  <si>
    <t>このツールは、課税証明書（所得証明書）をお持ちで、正確に支給額算定基準額を把握されたい方のために用意されたものです。</t>
    <rPh sb="7" eb="9">
      <t>カゼイ</t>
    </rPh>
    <rPh sb="9" eb="12">
      <t>ショウメイショ</t>
    </rPh>
    <rPh sb="13" eb="15">
      <t>ショトク</t>
    </rPh>
    <rPh sb="15" eb="18">
      <t>ショウメイショ</t>
    </rPh>
    <rPh sb="21" eb="22">
      <t>モ</t>
    </rPh>
    <rPh sb="25" eb="27">
      <t>セイカク</t>
    </rPh>
    <rPh sb="28" eb="36">
      <t>シキュウガクサンテイキジュンガク</t>
    </rPh>
    <rPh sb="37" eb="39">
      <t>ハアク</t>
    </rPh>
    <rPh sb="43" eb="44">
      <t>カタ</t>
    </rPh>
    <rPh sb="48" eb="50">
      <t>ヨウイ</t>
    </rPh>
    <phoneticPr fontId="1"/>
  </si>
  <si>
    <t>【課税証明書の例を用いた入力項目の案内】</t>
    <rPh sb="17" eb="19">
      <t>アンナイ</t>
    </rPh>
    <phoneticPr fontId="1"/>
  </si>
  <si>
    <t>課税証明書（所得証明書）は、2023年度（2022年分）のものを用意してください。</t>
    <phoneticPr fontId="1"/>
  </si>
  <si>
    <t>2023年1月1日時点の生活保護法の
生活扶助の受給</t>
    <phoneticPr fontId="1"/>
  </si>
  <si>
    <t>第Ⅲ区分</t>
    <rPh sb="0" eb="1">
      <t>ダイ</t>
    </rPh>
    <rPh sb="2" eb="4">
      <t>クブン</t>
    </rPh>
    <phoneticPr fontId="1"/>
  </si>
  <si>
    <t>控除対象寡婦・ひとり親</t>
    <rPh sb="0" eb="2">
      <t>コウジョ</t>
    </rPh>
    <rPh sb="2" eb="4">
      <t>タイショウ</t>
    </rPh>
    <rPh sb="4" eb="6">
      <t>カフ</t>
    </rPh>
    <rPh sb="10" eb="11">
      <t>オヤ</t>
    </rPh>
    <phoneticPr fontId="1"/>
  </si>
  <si>
    <r>
      <t>ツール入力項目等との関係を赤丸</t>
    </r>
    <r>
      <rPr>
        <b/>
        <sz val="11"/>
        <color rgb="FFFF0000"/>
        <rFont val="ＭＳ Ｐゴシック"/>
        <family val="3"/>
        <charset val="128"/>
        <scheme val="minor"/>
      </rPr>
      <t>○</t>
    </r>
    <r>
      <rPr>
        <sz val="11"/>
        <rFont val="ＭＳ Ｐゴシック"/>
        <family val="3"/>
        <charset val="128"/>
        <scheme val="minor"/>
      </rPr>
      <t>内の数字で説明します。</t>
    </r>
    <rPh sb="3" eb="5">
      <t>ニュウリョク</t>
    </rPh>
    <rPh sb="5" eb="7">
      <t>コウモク</t>
    </rPh>
    <rPh sb="7" eb="8">
      <t>トウ</t>
    </rPh>
    <rPh sb="10" eb="12">
      <t>カンケイ</t>
    </rPh>
    <rPh sb="13" eb="15">
      <t>アカマル</t>
    </rPh>
    <rPh sb="16" eb="17">
      <t>ナイ</t>
    </rPh>
    <rPh sb="18" eb="20">
      <t>スウジ</t>
    </rPh>
    <rPh sb="21" eb="23">
      <t>セツメイ</t>
    </rPh>
    <phoneticPr fontId="1"/>
  </si>
  <si>
    <t>（入力にあたって）</t>
    <rPh sb="1" eb="3">
      <t>ニュウリョク</t>
    </rPh>
    <phoneticPr fontId="1"/>
  </si>
  <si>
    <t>・本ツールに正確に情報を入力するには、申込者本人及びその生計維持者それぞれの、市町村民税の課税証明書（自治体によっては「所得証明書」。以下同様。）又はマイナポータルにログインしていただき取得していただいた地方税情報が必要です。ここでは、課税証明書を用いて入力する対応関係を説明します。
・下記の課税証明書は一例であり、特定の市町村のものではありません。課税証明書の書式は自治体によって大きく異なります。自治体により、例に記載されている項目が存在しなかったり、名称が異なったりする場合があります。ただし、「所得のみ記載されている証明書」や「税額のみ記載されている証明書」では、支給額算定基準額は算定できません。
・本ツールにご入力いただいて得られた結果と実際の奨学金の選考結果が相違する場合であっても、本機構はその責任を負いません。
・ツール内部の詳しい計算方法については、本機構が別に公表している「支給額算定基準額の計算手順（確認シート）」もご覧ください。</t>
    <rPh sb="1" eb="2">
      <t>ホン</t>
    </rPh>
    <rPh sb="6" eb="8">
      <t>セイカク</t>
    </rPh>
    <rPh sb="9" eb="11">
      <t>ジョウホウ</t>
    </rPh>
    <rPh sb="12" eb="14">
      <t>ニュウリョク</t>
    </rPh>
    <rPh sb="19" eb="21">
      <t>モウシコミ</t>
    </rPh>
    <rPh sb="21" eb="22">
      <t>シャ</t>
    </rPh>
    <rPh sb="22" eb="24">
      <t>ホンニン</t>
    </rPh>
    <rPh sb="24" eb="25">
      <t>オヨ</t>
    </rPh>
    <rPh sb="28" eb="30">
      <t>セイケイ</t>
    </rPh>
    <rPh sb="30" eb="32">
      <t>イジ</t>
    </rPh>
    <rPh sb="32" eb="33">
      <t>シャ</t>
    </rPh>
    <rPh sb="39" eb="44">
      <t>シチョウソンミンゼイ</t>
    </rPh>
    <rPh sb="45" eb="47">
      <t>カゼイ</t>
    </rPh>
    <rPh sb="47" eb="50">
      <t>ショウメイショ</t>
    </rPh>
    <rPh sb="67" eb="69">
      <t>イカ</t>
    </rPh>
    <rPh sb="69" eb="71">
      <t>ドウヨウ</t>
    </rPh>
    <rPh sb="73" eb="74">
      <t>マタ</t>
    </rPh>
    <rPh sb="93" eb="95">
      <t>シュトク</t>
    </rPh>
    <rPh sb="102" eb="105">
      <t>チホウゼイ</t>
    </rPh>
    <rPh sb="105" eb="107">
      <t>ジョウホウ</t>
    </rPh>
    <rPh sb="108" eb="110">
      <t>ヒツヨウ</t>
    </rPh>
    <rPh sb="118" eb="120">
      <t>カゼイ</t>
    </rPh>
    <rPh sb="120" eb="123">
      <t>ショウメイショ</t>
    </rPh>
    <rPh sb="124" eb="125">
      <t>モチ</t>
    </rPh>
    <rPh sb="127" eb="129">
      <t>ニュウリョク</t>
    </rPh>
    <rPh sb="131" eb="133">
      <t>タイオウ</t>
    </rPh>
    <rPh sb="133" eb="135">
      <t>カンケイ</t>
    </rPh>
    <rPh sb="136" eb="138">
      <t>セツメイ</t>
    </rPh>
    <rPh sb="144" eb="146">
      <t>カキ</t>
    </rPh>
    <rPh sb="147" eb="149">
      <t>カゼイ</t>
    </rPh>
    <rPh sb="149" eb="152">
      <t>ショウメイショ</t>
    </rPh>
    <rPh sb="153" eb="155">
      <t>イチレイ</t>
    </rPh>
    <rPh sb="159" eb="161">
      <t>トクテイ</t>
    </rPh>
    <rPh sb="162" eb="165">
      <t>シチョウソン</t>
    </rPh>
    <rPh sb="176" eb="178">
      <t>カゼイ</t>
    </rPh>
    <rPh sb="178" eb="181">
      <t>ショウメイショ</t>
    </rPh>
    <rPh sb="182" eb="184">
      <t>ショシキ</t>
    </rPh>
    <rPh sb="185" eb="188">
      <t>ジチタイ</t>
    </rPh>
    <rPh sb="192" eb="193">
      <t>オオ</t>
    </rPh>
    <rPh sb="195" eb="196">
      <t>コト</t>
    </rPh>
    <rPh sb="306" eb="307">
      <t>ホン</t>
    </rPh>
    <rPh sb="312" eb="314">
      <t>ニュウリョク</t>
    </rPh>
    <rPh sb="319" eb="320">
      <t>エ</t>
    </rPh>
    <rPh sb="323" eb="325">
      <t>ケッカ</t>
    </rPh>
    <rPh sb="326" eb="328">
      <t>ジッサイ</t>
    </rPh>
    <rPh sb="329" eb="332">
      <t>ショウガクキン</t>
    </rPh>
    <rPh sb="333" eb="335">
      <t>センコウ</t>
    </rPh>
    <rPh sb="335" eb="337">
      <t>ケッカ</t>
    </rPh>
    <rPh sb="338" eb="340">
      <t>ソウイ</t>
    </rPh>
    <rPh sb="342" eb="344">
      <t>バアイ</t>
    </rPh>
    <rPh sb="350" eb="351">
      <t>ホン</t>
    </rPh>
    <rPh sb="351" eb="353">
      <t>キコウ</t>
    </rPh>
    <rPh sb="356" eb="358">
      <t>セキニン</t>
    </rPh>
    <rPh sb="359" eb="360">
      <t>オ</t>
    </rPh>
    <rPh sb="386" eb="387">
      <t>ホン</t>
    </rPh>
    <rPh sb="387" eb="389">
      <t>キコウ</t>
    </rPh>
    <rPh sb="390" eb="391">
      <t>ベツ</t>
    </rPh>
    <rPh sb="392" eb="394">
      <t>コウヒョウ</t>
    </rPh>
    <phoneticPr fontId="1"/>
  </si>
  <si>
    <t xml:space="preserve">
【各項目の説明】
①申請する年度を入力します。
②「大学等予約採用」「春の大学等在学採用」「秋の大学等在学採用」「経済基準の適格認定」いずれかの区分を選びます。
③奨学金の申込時等に設定した生計維持者の数を「２人」「１人」「独立生計」から選びます。
④①及び②の入力によって、必要な課税証明書の年度が自動的に示されます。
⑤課税証明書の「合計所得金額」を入力します。
⑥課税証明書に記載されている方が、課税証明書における障がい者か、寡婦・ひとり親であれば、該当する旨を選択します。
⑦課税証明書に記載されている方の生年月日を入力します。
⑧課税証明書に記載されている方がその税の年度の初日の属する年の１月１日に生活扶助を受給している場合、その旨を選択します。
⑨課税証明書の「繰越控除」を入力します。証明書上に存在しない場合、「合計所得金額」から「総所得金額等」を引いた額を入力します。
⑩課税証明書で「配偶者控除」に該当している場合、その旨を選択します。
⑪課税証明書の「扶養控除」の内訳（人数）を入力します。「その他」がある場合は「一般」に数えます。
⑫課税証明書の「16歳未満扶養親族」の人数を入力します。
⑬課税証明書の「課税標準額」を入力します。存在しない場合、「課税総所得金額」など「課税○○金額」を全て合計した額を入力します。
⑭課税証明書の「市（区）町村民税の調整控除額」を入力します。「（都）道府県民税の調整控除額」や「税源移譲前の額」は入力しません。
⑮課税証明書の「市（区）町村民税額調整額」を入力します。「（都）道府県民税学調整額」や「税源移譲前の額」は入力しません。
⑯課税証明書の発行者（市町村民税を賦課した地方公共団体）が政令指定都市である場合には、その旨を選択します。
⑰⑤～⑯の手順を全ての生計維持者及び申込者本人について入力すると、ここに結果が表示されます。</t>
    <rPh sb="12" eb="14">
      <t>シンセイ</t>
    </rPh>
    <rPh sb="16" eb="18">
      <t>ネンド</t>
    </rPh>
    <rPh sb="19" eb="21">
      <t>ニュウリョク</t>
    </rPh>
    <rPh sb="28" eb="30">
      <t>ダイガク</t>
    </rPh>
    <rPh sb="30" eb="31">
      <t>トウ</t>
    </rPh>
    <rPh sb="31" eb="33">
      <t>ヨヤク</t>
    </rPh>
    <rPh sb="33" eb="35">
      <t>サイヨウ</t>
    </rPh>
    <rPh sb="37" eb="38">
      <t>ハル</t>
    </rPh>
    <rPh sb="39" eb="41">
      <t>ダイガク</t>
    </rPh>
    <rPh sb="41" eb="42">
      <t>トウ</t>
    </rPh>
    <rPh sb="42" eb="44">
      <t>ザイガク</t>
    </rPh>
    <rPh sb="44" eb="46">
      <t>サイヨウ</t>
    </rPh>
    <rPh sb="48" eb="49">
      <t>アキ</t>
    </rPh>
    <rPh sb="50" eb="52">
      <t>ダイガク</t>
    </rPh>
    <rPh sb="52" eb="53">
      <t>トウ</t>
    </rPh>
    <rPh sb="53" eb="55">
      <t>ザイガク</t>
    </rPh>
    <rPh sb="55" eb="57">
      <t>サイヨウ</t>
    </rPh>
    <rPh sb="59" eb="61">
      <t>ケイザイ</t>
    </rPh>
    <rPh sb="61" eb="63">
      <t>キジュン</t>
    </rPh>
    <rPh sb="64" eb="66">
      <t>テキカク</t>
    </rPh>
    <rPh sb="66" eb="68">
      <t>ニンテイ</t>
    </rPh>
    <rPh sb="74" eb="76">
      <t>クブン</t>
    </rPh>
    <rPh sb="77" eb="78">
      <t>エラ</t>
    </rPh>
    <rPh sb="84" eb="87">
      <t>ショウガクキン</t>
    </rPh>
    <rPh sb="88" eb="90">
      <t>モウシコミ</t>
    </rPh>
    <rPh sb="90" eb="91">
      <t>ジ</t>
    </rPh>
    <rPh sb="91" eb="92">
      <t>トウ</t>
    </rPh>
    <rPh sb="93" eb="95">
      <t>セッテイ</t>
    </rPh>
    <rPh sb="97" eb="99">
      <t>セイケイ</t>
    </rPh>
    <rPh sb="99" eb="101">
      <t>イジ</t>
    </rPh>
    <rPh sb="101" eb="102">
      <t>シャ</t>
    </rPh>
    <rPh sb="103" eb="104">
      <t>カズ</t>
    </rPh>
    <rPh sb="107" eb="108">
      <t>ニン</t>
    </rPh>
    <rPh sb="111" eb="112">
      <t>ニン</t>
    </rPh>
    <rPh sb="114" eb="116">
      <t>ドクリツ</t>
    </rPh>
    <rPh sb="116" eb="118">
      <t>セイケイ</t>
    </rPh>
    <rPh sb="121" eb="122">
      <t>エラ</t>
    </rPh>
    <rPh sb="129" eb="130">
      <t>オヨ</t>
    </rPh>
    <rPh sb="133" eb="135">
      <t>ニュウリョク</t>
    </rPh>
    <rPh sb="140" eb="142">
      <t>ヒツヨウ</t>
    </rPh>
    <rPh sb="143" eb="145">
      <t>カゼイ</t>
    </rPh>
    <rPh sb="145" eb="148">
      <t>ショウメイショ</t>
    </rPh>
    <rPh sb="149" eb="151">
      <t>ネンド</t>
    </rPh>
    <rPh sb="152" eb="155">
      <t>ジドウテキ</t>
    </rPh>
    <rPh sb="156" eb="157">
      <t>シメ</t>
    </rPh>
    <rPh sb="164" eb="169">
      <t>カゼイショウメイショ</t>
    </rPh>
    <rPh sb="171" eb="177">
      <t>ゴウケイショトクキンガク</t>
    </rPh>
    <rPh sb="179" eb="181">
      <t>ニュウリョク</t>
    </rPh>
    <rPh sb="187" eb="189">
      <t>カゼイ</t>
    </rPh>
    <rPh sb="189" eb="192">
      <t>ショウメイショ</t>
    </rPh>
    <rPh sb="193" eb="195">
      <t>キサイ</t>
    </rPh>
    <rPh sb="200" eb="201">
      <t>カタ</t>
    </rPh>
    <rPh sb="203" eb="208">
      <t>カゼイショウメイショ</t>
    </rPh>
    <rPh sb="212" eb="213">
      <t>ショウ</t>
    </rPh>
    <rPh sb="215" eb="216">
      <t>シャ</t>
    </rPh>
    <rPh sb="218" eb="220">
      <t>カフ</t>
    </rPh>
    <rPh sb="224" eb="225">
      <t>オヤ</t>
    </rPh>
    <rPh sb="230" eb="232">
      <t>ガイトウ</t>
    </rPh>
    <rPh sb="234" eb="235">
      <t>ムネ</t>
    </rPh>
    <rPh sb="236" eb="238">
      <t>センタク</t>
    </rPh>
    <rPh sb="259" eb="263">
      <t>セイネンガッピ</t>
    </rPh>
    <rPh sb="264" eb="266">
      <t>ニュウリョク</t>
    </rPh>
    <rPh sb="289" eb="290">
      <t>ゼイ</t>
    </rPh>
    <rPh sb="291" eb="293">
      <t>ネンド</t>
    </rPh>
    <rPh sb="294" eb="296">
      <t>ショニチ</t>
    </rPh>
    <rPh sb="297" eb="298">
      <t>ゾク</t>
    </rPh>
    <rPh sb="300" eb="301">
      <t>トシ</t>
    </rPh>
    <rPh sb="303" eb="304">
      <t>ガツ</t>
    </rPh>
    <rPh sb="305" eb="306">
      <t>ニチ</t>
    </rPh>
    <rPh sb="307" eb="309">
      <t>セイカツ</t>
    </rPh>
    <rPh sb="309" eb="311">
      <t>フジョ</t>
    </rPh>
    <rPh sb="312" eb="314">
      <t>ジュキュウ</t>
    </rPh>
    <rPh sb="318" eb="320">
      <t>バアイ</t>
    </rPh>
    <rPh sb="323" eb="324">
      <t>ムネ</t>
    </rPh>
    <rPh sb="325" eb="327">
      <t>センタク</t>
    </rPh>
    <rPh sb="333" eb="335">
      <t>カゼイ</t>
    </rPh>
    <rPh sb="335" eb="338">
      <t>ショウメイショ</t>
    </rPh>
    <rPh sb="340" eb="342">
      <t>クリコシ</t>
    </rPh>
    <rPh sb="342" eb="344">
      <t>コウジョ</t>
    </rPh>
    <rPh sb="346" eb="348">
      <t>ニュウリョク</t>
    </rPh>
    <rPh sb="352" eb="355">
      <t>ショウメイショ</t>
    </rPh>
    <rPh sb="355" eb="356">
      <t>ジョウ</t>
    </rPh>
    <rPh sb="357" eb="359">
      <t>ソンザイ</t>
    </rPh>
    <rPh sb="362" eb="364">
      <t>バアイ</t>
    </rPh>
    <rPh sb="366" eb="372">
      <t>ゴウケイショトクキンガク</t>
    </rPh>
    <rPh sb="376" eb="379">
      <t>ソウショトク</t>
    </rPh>
    <rPh sb="379" eb="381">
      <t>キンガク</t>
    </rPh>
    <rPh sb="381" eb="382">
      <t>トウ</t>
    </rPh>
    <rPh sb="384" eb="385">
      <t>ヒ</t>
    </rPh>
    <rPh sb="387" eb="388">
      <t>ガク</t>
    </rPh>
    <rPh sb="389" eb="391">
      <t>ニュウリョク</t>
    </rPh>
    <rPh sb="404" eb="407">
      <t>ハイグウシャ</t>
    </rPh>
    <rPh sb="407" eb="409">
      <t>コウジョ</t>
    </rPh>
    <rPh sb="411" eb="413">
      <t>ガイトウ</t>
    </rPh>
    <rPh sb="417" eb="419">
      <t>バアイ</t>
    </rPh>
    <rPh sb="422" eb="423">
      <t>ムネ</t>
    </rPh>
    <rPh sb="424" eb="426">
      <t>センタク</t>
    </rPh>
    <rPh sb="432" eb="434">
      <t>カゼイ</t>
    </rPh>
    <rPh sb="434" eb="437">
      <t>ショウメイショ</t>
    </rPh>
    <rPh sb="439" eb="441">
      <t>フヨウ</t>
    </rPh>
    <rPh sb="441" eb="443">
      <t>コウジョ</t>
    </rPh>
    <rPh sb="445" eb="447">
      <t>ウチワケ</t>
    </rPh>
    <rPh sb="448" eb="450">
      <t>ニンズウ</t>
    </rPh>
    <rPh sb="452" eb="454">
      <t>ニュウリョク</t>
    </rPh>
    <rPh sb="461" eb="462">
      <t>タ</t>
    </rPh>
    <rPh sb="466" eb="468">
      <t>バアイ</t>
    </rPh>
    <rPh sb="470" eb="472">
      <t>イッパン</t>
    </rPh>
    <rPh sb="474" eb="475">
      <t>カゾ</t>
    </rPh>
    <rPh sb="481" eb="486">
      <t>カゼイショウメイショ</t>
    </rPh>
    <rPh sb="490" eb="493">
      <t>サイミマン</t>
    </rPh>
    <rPh sb="493" eb="495">
      <t>フヨウ</t>
    </rPh>
    <rPh sb="495" eb="497">
      <t>シンゾク</t>
    </rPh>
    <rPh sb="499" eb="501">
      <t>ニンズウ</t>
    </rPh>
    <rPh sb="502" eb="504">
      <t>ニュウリョク</t>
    </rPh>
    <rPh sb="510" eb="512">
      <t>カゼイ</t>
    </rPh>
    <rPh sb="512" eb="515">
      <t>ショウメイショ</t>
    </rPh>
    <rPh sb="517" eb="519">
      <t>カゼイ</t>
    </rPh>
    <rPh sb="519" eb="521">
      <t>ヒョウジュン</t>
    </rPh>
    <rPh sb="521" eb="522">
      <t>ガク</t>
    </rPh>
    <rPh sb="524" eb="526">
      <t>ニュウリョク</t>
    </rPh>
    <rPh sb="530" eb="532">
      <t>ソンザイ</t>
    </rPh>
    <rPh sb="535" eb="537">
      <t>バアイ</t>
    </rPh>
    <rPh sb="539" eb="544">
      <t>カゼイソウショトク</t>
    </rPh>
    <rPh sb="544" eb="546">
      <t>キンガク</t>
    </rPh>
    <rPh sb="550" eb="552">
      <t>カゼイ</t>
    </rPh>
    <rPh sb="554" eb="556">
      <t>キンガク</t>
    </rPh>
    <rPh sb="558" eb="559">
      <t>スベ</t>
    </rPh>
    <rPh sb="560" eb="562">
      <t>ゴウケイ</t>
    </rPh>
    <rPh sb="564" eb="565">
      <t>ガク</t>
    </rPh>
    <rPh sb="566" eb="568">
      <t>ニュウリョク</t>
    </rPh>
    <rPh sb="574" eb="576">
      <t>カゼイ</t>
    </rPh>
    <rPh sb="576" eb="579">
      <t>ショウメイショ</t>
    </rPh>
    <rPh sb="590" eb="592">
      <t>チョウセイ</t>
    </rPh>
    <rPh sb="592" eb="594">
      <t>コウジョ</t>
    </rPh>
    <rPh sb="594" eb="595">
      <t>ガク</t>
    </rPh>
    <rPh sb="597" eb="599">
      <t>ニュウリョク</t>
    </rPh>
    <rPh sb="605" eb="606">
      <t>ト</t>
    </rPh>
    <rPh sb="607" eb="612">
      <t>ドウフケンミンゼイ</t>
    </rPh>
    <rPh sb="613" eb="615">
      <t>チョウセイ</t>
    </rPh>
    <rPh sb="615" eb="617">
      <t>コウジョ</t>
    </rPh>
    <rPh sb="617" eb="618">
      <t>ガク</t>
    </rPh>
    <rPh sb="630" eb="632">
      <t>ニュウリョク</t>
    </rPh>
    <rPh sb="654" eb="655">
      <t>ガク</t>
    </rPh>
    <rPh sb="675" eb="676">
      <t>ガク</t>
    </rPh>
    <rPh sb="706" eb="709">
      <t>ハッコウシャ</t>
    </rPh>
    <rPh sb="710" eb="715">
      <t>シチョウソンミンゼイ</t>
    </rPh>
    <rPh sb="716" eb="718">
      <t>フカ</t>
    </rPh>
    <rPh sb="720" eb="726">
      <t>チホウコウキョウダンタイ</t>
    </rPh>
    <rPh sb="728" eb="730">
      <t>セイレイ</t>
    </rPh>
    <rPh sb="730" eb="732">
      <t>シテイ</t>
    </rPh>
    <rPh sb="732" eb="734">
      <t>トシ</t>
    </rPh>
    <rPh sb="737" eb="739">
      <t>バアイ</t>
    </rPh>
    <rPh sb="744" eb="745">
      <t>ムネ</t>
    </rPh>
    <rPh sb="746" eb="748">
      <t>センタク</t>
    </rPh>
    <rPh sb="758" eb="760">
      <t>テジュン</t>
    </rPh>
    <rPh sb="761" eb="762">
      <t>スベ</t>
    </rPh>
    <rPh sb="764" eb="766">
      <t>セイケイ</t>
    </rPh>
    <rPh sb="766" eb="768">
      <t>イジ</t>
    </rPh>
    <rPh sb="768" eb="769">
      <t>シャ</t>
    </rPh>
    <rPh sb="769" eb="770">
      <t>オヨ</t>
    </rPh>
    <rPh sb="771" eb="773">
      <t>モウシコミ</t>
    </rPh>
    <rPh sb="773" eb="774">
      <t>シャ</t>
    </rPh>
    <rPh sb="774" eb="776">
      <t>ホンニン</t>
    </rPh>
    <rPh sb="780" eb="782">
      <t>ニュウリョク</t>
    </rPh>
    <rPh sb="789" eb="791">
      <t>ケッカ</t>
    </rPh>
    <rPh sb="792" eb="794">
      <t>ヒョウジ</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</si>
</sst>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0;[Red]0"/>
    <numFmt numFmtId="178" formatCode="0_ "/>
    <numFmt numFmtId="179" formatCode="yyyy&quot;.&quot;mm"/>
  </numFmts>
  <fonts count="10"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2"/>
      <color theme="1"/>
      <name val="ＭＳ Ｐゴシック"/>
      <family val="2"/>
      <scheme val="minor"/>
    </font>
    <font>
      <sz val="12"/>
      <color theme="1"/>
      <name val="ＭＳ Ｐゴシック"/>
      <family val="3"/>
      <charset val="128"/>
      <scheme val="minor"/>
    </font>
    <font>
      <b/>
      <sz val="11"/>
      <color theme="1"/>
      <name val="ＭＳ Ｐゴシック"/>
      <family val="3"/>
      <charset val="128"/>
      <scheme val="minor"/>
    </font>
    <font>
      <b/>
      <sz val="16"/>
      <color rgb="FFFF0000"/>
      <name val="ＭＳ Ｐゴシック"/>
      <family val="3"/>
      <charset val="128"/>
      <scheme val="minor"/>
    </font>
    <font>
      <sz val="11"/>
      <color rgb="FFFF0000"/>
      <name val="ＭＳ Ｐゴシック"/>
      <family val="2"/>
      <scheme val="minor"/>
    </font>
    <font>
      <sz val="11"/>
      <name val="ＭＳ Ｐゴシック"/>
      <family val="3"/>
      <charset val="128"/>
      <scheme val="minor"/>
    </font>
    <font>
      <b/>
      <sz val="11"/>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style="thin">
        <color indexed="64"/>
      </bottom>
      <diagonal/>
    </border>
    <border>
      <left style="medium">
        <color indexed="64"/>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right style="medium">
        <color indexed="64"/>
      </right>
      <top/>
      <bottom style="thin">
        <color indexed="64"/>
      </bottom>
      <diagonal/>
    </border>
    <border diagonalUp="1">
      <left style="medium">
        <color indexed="64"/>
      </left>
      <right style="thin">
        <color indexed="64"/>
      </right>
      <top style="double">
        <color indexed="64"/>
      </top>
      <bottom style="medium">
        <color indexed="64"/>
      </bottom>
      <diagonal style="thin">
        <color indexed="64"/>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s>
  <cellStyleXfs count="1">
    <xf numFmtId="0" fontId="0" fillId="0" borderId="0"/>
  </cellStyleXfs>
  <cellXfs count="94">
    <xf numFmtId="0" fontId="0" fillId="0" borderId="0" xfId="0"/>
    <xf numFmtId="14" fontId="0" fillId="0" borderId="0" xfId="0" applyNumberFormat="1"/>
    <xf numFmtId="0" fontId="0" fillId="2" borderId="3" xfId="0" applyFill="1" applyBorder="1" applyAlignment="1">
      <alignment horizontal="center" vertical="center"/>
    </xf>
    <xf numFmtId="176" fontId="2" fillId="2" borderId="1" xfId="0" applyNumberFormat="1" applyFont="1" applyFill="1" applyBorder="1" applyAlignment="1">
      <alignment vertical="center" wrapText="1"/>
    </xf>
    <xf numFmtId="176" fontId="2" fillId="2" borderId="4" xfId="0" applyNumberFormat="1" applyFont="1" applyFill="1" applyBorder="1" applyAlignment="1">
      <alignment vertical="center" wrapText="1"/>
    </xf>
    <xf numFmtId="176" fontId="2" fillId="2" borderId="6" xfId="0" applyNumberFormat="1" applyFont="1" applyFill="1" applyBorder="1" applyAlignment="1">
      <alignment vertical="center" wrapText="1"/>
    </xf>
    <xf numFmtId="176" fontId="2" fillId="2" borderId="7" xfId="0" applyNumberFormat="1" applyFont="1" applyFill="1" applyBorder="1" applyAlignment="1">
      <alignment vertical="center" wrapText="1"/>
    </xf>
    <xf numFmtId="0" fontId="0" fillId="2" borderId="8" xfId="0" applyFill="1" applyBorder="1" applyAlignment="1">
      <alignment horizontal="center" vertical="center"/>
    </xf>
    <xf numFmtId="176" fontId="2" fillId="2" borderId="15" xfId="0" applyNumberFormat="1" applyFont="1" applyFill="1" applyBorder="1" applyAlignment="1">
      <alignment vertical="center" wrapText="1"/>
    </xf>
    <xf numFmtId="176" fontId="2" fillId="2" borderId="13" xfId="0" applyNumberFormat="1" applyFont="1" applyFill="1" applyBorder="1" applyAlignment="1">
      <alignment vertical="center" wrapText="1"/>
    </xf>
    <xf numFmtId="0" fontId="0" fillId="2" borderId="17" xfId="0" applyFill="1" applyBorder="1" applyAlignment="1">
      <alignment vertical="center"/>
    </xf>
    <xf numFmtId="176" fontId="0" fillId="2" borderId="15" xfId="0" applyNumberFormat="1" applyFont="1" applyFill="1" applyBorder="1" applyAlignment="1">
      <alignment horizontal="center" vertical="center" wrapText="1"/>
    </xf>
    <xf numFmtId="0" fontId="0" fillId="0" borderId="20" xfId="0" applyBorder="1"/>
    <xf numFmtId="0" fontId="0" fillId="2" borderId="28" xfId="0" applyFill="1" applyBorder="1" applyAlignment="1">
      <alignment horizontal="center" vertical="center"/>
    </xf>
    <xf numFmtId="0" fontId="0" fillId="0" borderId="29" xfId="0" applyFill="1" applyBorder="1" applyAlignment="1">
      <alignment horizontal="center" vertical="center"/>
    </xf>
    <xf numFmtId="176" fontId="0" fillId="2" borderId="34" xfId="0" applyNumberFormat="1" applyFont="1" applyFill="1" applyBorder="1" applyAlignment="1">
      <alignment horizontal="center" vertical="center" wrapText="1"/>
    </xf>
    <xf numFmtId="0" fontId="0" fillId="2" borderId="33" xfId="0" applyFill="1" applyBorder="1" applyAlignment="1">
      <alignment horizontal="center" vertical="center" wrapText="1"/>
    </xf>
    <xf numFmtId="0" fontId="0" fillId="2" borderId="33" xfId="0" applyFill="1" applyBorder="1" applyAlignment="1">
      <alignment horizontal="center" vertical="center"/>
    </xf>
    <xf numFmtId="0" fontId="0" fillId="0" borderId="0" xfId="0" applyAlignment="1">
      <alignment horizontal="right"/>
    </xf>
    <xf numFmtId="0" fontId="0" fillId="0" borderId="0" xfId="0" applyBorder="1" applyAlignment="1">
      <alignment horizontal="center" vertical="center"/>
    </xf>
    <xf numFmtId="0" fontId="0" fillId="0" borderId="0" xfId="0" applyFill="1" applyBorder="1" applyAlignment="1">
      <alignment horizontal="center" vertical="center"/>
    </xf>
    <xf numFmtId="0" fontId="3" fillId="2" borderId="30"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0" fillId="0" borderId="0" xfId="0" applyAlignment="1">
      <alignment vertical="center"/>
    </xf>
    <xf numFmtId="178" fontId="0" fillId="3" borderId="2" xfId="0" applyNumberFormat="1" applyFill="1" applyBorder="1" applyAlignment="1">
      <alignment horizontal="center" vertical="center"/>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13"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177" fontId="0" fillId="3" borderId="13" xfId="0" applyNumberFormat="1" applyFill="1" applyBorder="1" applyAlignment="1">
      <alignment horizontal="center" vertical="center" wrapText="1"/>
    </xf>
    <xf numFmtId="177" fontId="0" fillId="3" borderId="1" xfId="0" applyNumberFormat="1" applyFill="1" applyBorder="1" applyAlignment="1">
      <alignment horizontal="center" vertical="center" wrapText="1"/>
    </xf>
    <xf numFmtId="177" fontId="0" fillId="3" borderId="4" xfId="0" applyNumberFormat="1" applyFill="1" applyBorder="1" applyAlignment="1">
      <alignment horizontal="center" vertical="center" wrapText="1"/>
    </xf>
    <xf numFmtId="176" fontId="2" fillId="3" borderId="13" xfId="0" applyNumberFormat="1" applyFont="1" applyFill="1" applyBorder="1" applyAlignment="1">
      <alignment vertical="center" wrapText="1"/>
    </xf>
    <xf numFmtId="176" fontId="2" fillId="3" borderId="1" xfId="0" applyNumberFormat="1" applyFont="1" applyFill="1" applyBorder="1" applyAlignment="1">
      <alignment vertical="center" wrapText="1"/>
    </xf>
    <xf numFmtId="176" fontId="2" fillId="3" borderId="4" xfId="0" applyNumberFormat="1" applyFont="1" applyFill="1" applyBorder="1" applyAlignment="1">
      <alignment vertical="center" wrapText="1"/>
    </xf>
    <xf numFmtId="14" fontId="0" fillId="3" borderId="15" xfId="0" applyNumberFormat="1" applyFill="1" applyBorder="1" applyAlignment="1">
      <alignment horizontal="center" vertical="center" wrapText="1"/>
    </xf>
    <xf numFmtId="14" fontId="0" fillId="3" borderId="6" xfId="0" applyNumberFormat="1" applyFill="1" applyBorder="1" applyAlignment="1">
      <alignment horizontal="center" vertical="center" wrapText="1"/>
    </xf>
    <xf numFmtId="14" fontId="0" fillId="3" borderId="7" xfId="0" applyNumberFormat="1" applyFill="1" applyBorder="1" applyAlignment="1">
      <alignment horizontal="center" vertical="center" wrapText="1"/>
    </xf>
    <xf numFmtId="0" fontId="5" fillId="0" borderId="0" xfId="0" applyFont="1" applyAlignment="1">
      <alignment vertical="center"/>
    </xf>
    <xf numFmtId="0" fontId="5" fillId="0" borderId="0" xfId="0" applyFont="1"/>
    <xf numFmtId="0" fontId="5" fillId="0" borderId="0" xfId="0" applyFont="1" applyFill="1" applyBorder="1" applyAlignment="1">
      <alignment horizontal="left"/>
    </xf>
    <xf numFmtId="176" fontId="2" fillId="2" borderId="37" xfId="0" applyNumberFormat="1" applyFont="1" applyFill="1" applyBorder="1" applyAlignment="1">
      <alignment vertical="center" wrapText="1"/>
    </xf>
    <xf numFmtId="176" fontId="2" fillId="2" borderId="38" xfId="0" applyNumberFormat="1" applyFont="1" applyFill="1" applyBorder="1" applyAlignment="1">
      <alignment vertical="center" wrapText="1"/>
    </xf>
    <xf numFmtId="176" fontId="2" fillId="2" borderId="39" xfId="0" applyNumberFormat="1" applyFont="1" applyFill="1" applyBorder="1" applyAlignment="1">
      <alignment vertical="center" wrapText="1"/>
    </xf>
    <xf numFmtId="0" fontId="0" fillId="0" borderId="35" xfId="0" applyFill="1" applyBorder="1" applyAlignment="1">
      <alignment horizontal="center" vertical="center"/>
    </xf>
    <xf numFmtId="0" fontId="6" fillId="0" borderId="0" xfId="0" applyFont="1" applyAlignment="1">
      <alignment horizontal="center" vertical="center"/>
    </xf>
    <xf numFmtId="0" fontId="0" fillId="4" borderId="4" xfId="0" applyFill="1" applyBorder="1" applyAlignment="1">
      <alignment horizontal="center" vertical="center" shrinkToFit="1"/>
    </xf>
    <xf numFmtId="0" fontId="0" fillId="2" borderId="17" xfId="0" applyFill="1" applyBorder="1" applyAlignment="1">
      <alignment vertical="center" shrinkToFit="1"/>
    </xf>
    <xf numFmtId="179" fontId="0" fillId="0" borderId="0" xfId="0" applyNumberFormat="1" applyAlignment="1">
      <alignment horizontal="right"/>
    </xf>
    <xf numFmtId="0" fontId="0" fillId="0" borderId="0" xfId="0" applyNumberFormat="1"/>
    <xf numFmtId="176" fontId="2" fillId="3" borderId="13" xfId="0" applyNumberFormat="1" applyFont="1" applyFill="1" applyBorder="1" applyAlignment="1" applyProtection="1">
      <alignment vertical="center" wrapText="1"/>
    </xf>
    <xf numFmtId="0" fontId="0" fillId="0" borderId="0" xfId="0" applyFill="1"/>
    <xf numFmtId="0" fontId="7" fillId="0" borderId="0" xfId="0" applyFont="1"/>
    <xf numFmtId="0" fontId="6" fillId="0" borderId="0" xfId="0" applyFont="1" applyAlignment="1">
      <alignment vertical="center"/>
    </xf>
    <xf numFmtId="0" fontId="0" fillId="0" borderId="0" xfId="0" applyAlignment="1">
      <alignment vertical="top" wrapText="1"/>
    </xf>
    <xf numFmtId="0" fontId="0" fillId="0" borderId="40" xfId="0"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0" fillId="2" borderId="14" xfId="0" applyFill="1" applyBorder="1" applyAlignment="1">
      <alignment horizontal="center" vertical="center"/>
    </xf>
    <xf numFmtId="0" fontId="0" fillId="2" borderId="18" xfId="0" applyFill="1" applyBorder="1" applyAlignment="1">
      <alignment horizontal="center" vertical="center"/>
    </xf>
    <xf numFmtId="0" fontId="0" fillId="0" borderId="25" xfId="0" applyFill="1" applyBorder="1" applyAlignment="1">
      <alignment horizontal="center" vertical="center"/>
    </xf>
    <xf numFmtId="0" fontId="0" fillId="0" borderId="36" xfId="0" applyFill="1" applyBorder="1" applyAlignment="1">
      <alignment horizontal="center" vertical="center"/>
    </xf>
    <xf numFmtId="0" fontId="0" fillId="2" borderId="15" xfId="0" applyFill="1" applyBorder="1" applyAlignment="1">
      <alignment horizontal="center" vertical="center"/>
    </xf>
    <xf numFmtId="0" fontId="0" fillId="2" borderId="19" xfId="0" applyFill="1" applyBorder="1" applyAlignment="1">
      <alignment horizontal="center" vertical="center"/>
    </xf>
    <xf numFmtId="0" fontId="0" fillId="2" borderId="13"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0" fillId="0" borderId="20" xfId="0" applyBorder="1" applyAlignment="1">
      <alignment horizontal="left" vertical="center" wrapText="1"/>
    </xf>
    <xf numFmtId="0" fontId="0" fillId="0" borderId="0" xfId="0" applyAlignment="1">
      <alignment horizontal="left" vertical="center" wrapText="1"/>
    </xf>
    <xf numFmtId="0" fontId="3" fillId="2" borderId="21"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22"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23"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32" xfId="0" applyFont="1" applyFill="1" applyBorder="1" applyAlignment="1">
      <alignment horizontal="center" vertical="center"/>
    </xf>
    <xf numFmtId="0" fontId="0" fillId="0" borderId="0" xfId="0" applyAlignment="1">
      <alignment horizontal="left" vertical="top" wrapText="1"/>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45" xfId="0" applyFill="1" applyBorder="1" applyAlignment="1">
      <alignment horizontal="center" vertical="center"/>
    </xf>
    <xf numFmtId="0" fontId="0" fillId="2" borderId="46" xfId="0" applyFill="1" applyBorder="1" applyAlignment="1">
      <alignment horizontal="center" vertical="center" wrapText="1"/>
    </xf>
    <xf numFmtId="0" fontId="0" fillId="2" borderId="47" xfId="0" applyFill="1" applyBorder="1" applyAlignment="1">
      <alignment horizontal="center" vertical="center" wrapText="1"/>
    </xf>
  </cellXfs>
  <cellStyles count="1">
    <cellStyle name="標準" xfId="0" builtinId="0"/>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colors>
    <mruColors>
      <color rgb="FFFFFFCC"/>
      <color rgb="FFCCFFFF"/>
      <color rgb="FFCCE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8</xdr:col>
      <xdr:colOff>168086</xdr:colOff>
      <xdr:row>8</xdr:row>
      <xdr:rowOff>1</xdr:rowOff>
    </xdr:from>
    <xdr:to>
      <xdr:col>15</xdr:col>
      <xdr:colOff>59949</xdr:colOff>
      <xdr:row>16</xdr:row>
      <xdr:rowOff>95251</xdr:rowOff>
    </xdr:to>
    <xdr:grpSp>
      <xdr:nvGrpSpPr>
        <xdr:cNvPr id="7" name="グループ化 6"/>
        <xdr:cNvGrpSpPr/>
      </xdr:nvGrpSpPr>
      <xdr:grpSpPr>
        <a:xfrm>
          <a:off x="9150161" y="1809751"/>
          <a:ext cx="4692463" cy="3124200"/>
          <a:chOff x="9368118" y="1288676"/>
          <a:chExt cx="4676775" cy="3130553"/>
        </a:xfrm>
      </xdr:grpSpPr>
      <xdr:sp macro="" textlink="">
        <xdr:nvSpPr>
          <xdr:cNvPr id="2" name="正方形/長方形 1"/>
          <xdr:cNvSpPr/>
        </xdr:nvSpPr>
        <xdr:spPr>
          <a:xfrm>
            <a:off x="9368118" y="1288676"/>
            <a:ext cx="4676775" cy="3130553"/>
          </a:xfrm>
          <a:prstGeom prst="rect">
            <a:avLst/>
          </a:prstGeom>
          <a:solidFill>
            <a:schemeClr val="accent5">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rPr>
              <a:t>支給額算定基準額判定ツール　入力にあたって</a:t>
            </a:r>
            <a:endParaRPr kumimoji="1" lang="en-US" altLang="ja-JP" sz="1200">
              <a:solidFill>
                <a:sysClr val="windowText" lastClr="000000"/>
              </a:solidFill>
            </a:endParaRPr>
          </a:p>
          <a:p>
            <a:pPr algn="l"/>
            <a:r>
              <a:rPr kumimoji="1" lang="ja-JP" altLang="en-US" sz="1100" u="none">
                <a:solidFill>
                  <a:sysClr val="windowText" lastClr="000000"/>
                </a:solidFill>
              </a:rPr>
              <a:t>　</a:t>
            </a:r>
            <a:r>
              <a:rPr kumimoji="1" lang="ja-JP" altLang="en-US" sz="1100" u="sng">
                <a:solidFill>
                  <a:sysClr val="windowText" lastClr="000000"/>
                </a:solidFill>
              </a:rPr>
              <a:t>このファイルを開いた際に、ウインドウ上部に下のような黄色いメッセージが表示されることがあります。その場合、「編集を有効にする</a:t>
            </a:r>
            <a:r>
              <a:rPr kumimoji="1" lang="en-US" altLang="ja-JP" sz="1100" u="sng">
                <a:solidFill>
                  <a:sysClr val="windowText" lastClr="000000"/>
                </a:solidFill>
              </a:rPr>
              <a:t>(E)</a:t>
            </a:r>
            <a:r>
              <a:rPr kumimoji="1" lang="ja-JP" altLang="en-US" sz="1100" u="sng">
                <a:solidFill>
                  <a:sysClr val="windowText" lastClr="000000"/>
                </a:solidFill>
              </a:rPr>
              <a:t>」を押さないと入力を開始することができません。</a:t>
            </a:r>
            <a:endParaRPr kumimoji="1" lang="en-US" altLang="ja-JP" sz="1100" u="sng">
              <a:solidFill>
                <a:sysClr val="windowText" lastClr="000000"/>
              </a:solidFill>
            </a:endParaRPr>
          </a:p>
          <a:p>
            <a:pPr algn="l"/>
            <a:r>
              <a:rPr kumimoji="1" lang="ja-JP" altLang="en-US" sz="1100">
                <a:solidFill>
                  <a:sysClr val="windowText" lastClr="000000"/>
                </a:solidFill>
              </a:rPr>
              <a:t>　このファイルを（独）日本学生支援機構のホームページからダウンロードしたことをご確認のうえ、</a:t>
            </a:r>
            <a:r>
              <a:rPr kumimoji="1" lang="ja-JP" altLang="ja-JP" sz="1100">
                <a:solidFill>
                  <a:sysClr val="windowText" lastClr="000000"/>
                </a:solidFill>
                <a:effectLst/>
                <a:latin typeface="+mn-lt"/>
                <a:ea typeface="+mn-ea"/>
                <a:cs typeface="+mn-cs"/>
              </a:rPr>
              <a:t>「編集を有効にする</a:t>
            </a:r>
            <a:r>
              <a:rPr kumimoji="1" lang="en-US" altLang="ja-JP" sz="1100">
                <a:solidFill>
                  <a:sysClr val="windowText" lastClr="000000"/>
                </a:solidFill>
                <a:effectLst/>
                <a:latin typeface="+mn-lt"/>
                <a:ea typeface="+mn-ea"/>
                <a:cs typeface="+mn-cs"/>
              </a:rPr>
              <a:t>(E)</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を押して開始してください。</a:t>
            </a:r>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ffectLst/>
              <a:latin typeface="+mn-lt"/>
              <a:ea typeface="+mn-ea"/>
              <a:cs typeface="+mn-cs"/>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en-US" altLang="ja-JP" sz="1100">
              <a:solidFill>
                <a:sysClr val="windowText" lastClr="000000"/>
              </a:solidFill>
            </a:endParaRPr>
          </a:p>
          <a:p>
            <a:pPr algn="l"/>
            <a:r>
              <a:rPr kumimoji="1" lang="ja-JP" altLang="en-US" sz="1100">
                <a:solidFill>
                  <a:sysClr val="windowText" lastClr="000000"/>
                </a:solidFill>
              </a:rPr>
              <a:t>（メッセージは、</a:t>
            </a:r>
            <a:r>
              <a:rPr kumimoji="1" lang="en-US" altLang="ja-JP" sz="1100">
                <a:solidFill>
                  <a:sysClr val="windowText" lastClr="000000"/>
                </a:solidFill>
              </a:rPr>
              <a:t>Microsoft Excel</a:t>
            </a:r>
            <a:r>
              <a:rPr kumimoji="1" lang="ja-JP" altLang="en-US" sz="1100">
                <a:solidFill>
                  <a:sysClr val="windowText" lastClr="000000"/>
                </a:solidFill>
              </a:rPr>
              <a:t>のバージョン等によって異なります。）</a:t>
            </a:r>
            <a:endParaRPr kumimoji="1" lang="en-US" altLang="ja-JP" sz="1100">
              <a:solidFill>
                <a:sysClr val="windowText" lastClr="000000"/>
              </a:solidFill>
            </a:endParaRPr>
          </a:p>
        </xdr:txBody>
      </xdr:sp>
      <xdr:pic>
        <xdr:nvPicPr>
          <xdr:cNvPr id="3" name="図 2"/>
          <xdr:cNvPicPr>
            <a:picLocks noChangeAspect="1"/>
          </xdr:cNvPicPr>
        </xdr:nvPicPr>
        <xdr:blipFill>
          <a:blip xmlns:r="http://schemas.openxmlformats.org/officeDocument/2006/relationships" r:embed="rId1"/>
          <a:stretch>
            <a:fillRect/>
          </a:stretch>
        </xdr:blipFill>
        <xdr:spPr>
          <a:xfrm>
            <a:off x="9371293" y="2805130"/>
            <a:ext cx="4552026" cy="208178"/>
          </a:xfrm>
          <a:prstGeom prst="rect">
            <a:avLst/>
          </a:prstGeom>
        </xdr:spPr>
      </xdr:pic>
      <xdr:sp macro="" textlink="">
        <xdr:nvSpPr>
          <xdr:cNvPr id="4" name="円/楕円 3"/>
          <xdr:cNvSpPr/>
        </xdr:nvSpPr>
        <xdr:spPr>
          <a:xfrm>
            <a:off x="12809818" y="2734250"/>
            <a:ext cx="895350" cy="26670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pic>
        <xdr:nvPicPr>
          <xdr:cNvPr id="5" name="図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68118" y="3060967"/>
            <a:ext cx="4603750" cy="130481"/>
          </a:xfrm>
          <a:prstGeom prst="rect">
            <a:avLst/>
          </a:prstGeom>
          <a:noFill/>
          <a:extLst>
            <a:ext uri="{909E8E84-426E-40DD-AFC4-6F175D3DCCD1}">
              <a14:hiddenFill xmlns:a14="http://schemas.microsoft.com/office/drawing/2010/main">
                <a:solidFill>
                  <a:srgbClr val="FFFFFF"/>
                </a:solidFill>
              </a14:hiddenFill>
            </a:ext>
          </a:extLst>
        </xdr:spPr>
      </xdr:pic>
      <xdr:sp macro="" textlink="">
        <xdr:nvSpPr>
          <xdr:cNvPr id="6" name="円/楕円 5"/>
          <xdr:cNvSpPr/>
        </xdr:nvSpPr>
        <xdr:spPr>
          <a:xfrm>
            <a:off x="13235267" y="3023175"/>
            <a:ext cx="765175" cy="1873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4</xdr:col>
      <xdr:colOff>123825</xdr:colOff>
      <xdr:row>14</xdr:row>
      <xdr:rowOff>38100</xdr:rowOff>
    </xdr:from>
    <xdr:ext cx="235884" cy="276225"/>
    <xdr:sp macro="" textlink="">
      <xdr:nvSpPr>
        <xdr:cNvPr id="30" name="テキスト ボックス 29"/>
        <xdr:cNvSpPr txBox="1"/>
      </xdr:nvSpPr>
      <xdr:spPr>
        <a:xfrm>
          <a:off x="3705225" y="38290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clientData/>
  </xdr:oneCellAnchor>
  <xdr:oneCellAnchor>
    <xdr:from>
      <xdr:col>4</xdr:col>
      <xdr:colOff>123825</xdr:colOff>
      <xdr:row>15</xdr:row>
      <xdr:rowOff>219075</xdr:rowOff>
    </xdr:from>
    <xdr:ext cx="235884" cy="276225"/>
    <xdr:sp macro="" textlink="">
      <xdr:nvSpPr>
        <xdr:cNvPr id="32" name="テキスト ボックス 31"/>
        <xdr:cNvSpPr txBox="1"/>
      </xdr:nvSpPr>
      <xdr:spPr>
        <a:xfrm>
          <a:off x="3705225" y="43529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clientData/>
  </xdr:oneCellAnchor>
  <xdr:oneCellAnchor>
    <xdr:from>
      <xdr:col>4</xdr:col>
      <xdr:colOff>133350</xdr:colOff>
      <xdr:row>17</xdr:row>
      <xdr:rowOff>28575</xdr:rowOff>
    </xdr:from>
    <xdr:ext cx="235884" cy="276225"/>
    <xdr:sp macro="" textlink="">
      <xdr:nvSpPr>
        <xdr:cNvPr id="34" name="テキスト ボックス 33"/>
        <xdr:cNvSpPr txBox="1"/>
      </xdr:nvSpPr>
      <xdr:spPr>
        <a:xfrm>
          <a:off x="3714750" y="4848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clientData/>
  </xdr:oneCellAnchor>
  <xdr:oneCellAnchor>
    <xdr:from>
      <xdr:col>4</xdr:col>
      <xdr:colOff>133350</xdr:colOff>
      <xdr:row>18</xdr:row>
      <xdr:rowOff>38100</xdr:rowOff>
    </xdr:from>
    <xdr:ext cx="235884" cy="276225"/>
    <xdr:sp macro="" textlink="">
      <xdr:nvSpPr>
        <xdr:cNvPr id="35" name="テキスト ボックス 34"/>
        <xdr:cNvSpPr txBox="1"/>
      </xdr:nvSpPr>
      <xdr:spPr>
        <a:xfrm>
          <a:off x="3714750" y="52006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⑧</a:t>
          </a:r>
        </a:p>
      </xdr:txBody>
    </xdr:sp>
    <xdr:clientData/>
  </xdr:oneCellAnchor>
  <xdr:oneCellAnchor>
    <xdr:from>
      <xdr:col>4</xdr:col>
      <xdr:colOff>133350</xdr:colOff>
      <xdr:row>19</xdr:row>
      <xdr:rowOff>28575</xdr:rowOff>
    </xdr:from>
    <xdr:ext cx="235884" cy="276225"/>
    <xdr:sp macro="" textlink="">
      <xdr:nvSpPr>
        <xdr:cNvPr id="36" name="テキスト ボックス 35"/>
        <xdr:cNvSpPr txBox="1"/>
      </xdr:nvSpPr>
      <xdr:spPr>
        <a:xfrm>
          <a:off x="3714750" y="55340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clientData/>
  </xdr:oneCellAnchor>
  <xdr:oneCellAnchor>
    <xdr:from>
      <xdr:col>3</xdr:col>
      <xdr:colOff>1704975</xdr:colOff>
      <xdr:row>20</xdr:row>
      <xdr:rowOff>47625</xdr:rowOff>
    </xdr:from>
    <xdr:ext cx="235884" cy="276225"/>
    <xdr:sp macro="" textlink="">
      <xdr:nvSpPr>
        <xdr:cNvPr id="37" name="テキスト ボックス 36"/>
        <xdr:cNvSpPr txBox="1"/>
      </xdr:nvSpPr>
      <xdr:spPr>
        <a:xfrm>
          <a:off x="3429000" y="58959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clientData/>
  </xdr:oneCellAnchor>
  <xdr:oneCellAnchor>
    <xdr:from>
      <xdr:col>4</xdr:col>
      <xdr:colOff>114300</xdr:colOff>
      <xdr:row>22</xdr:row>
      <xdr:rowOff>57150</xdr:rowOff>
    </xdr:from>
    <xdr:ext cx="235884" cy="276225"/>
    <xdr:sp macro="" textlink="">
      <xdr:nvSpPr>
        <xdr:cNvPr id="38" name="テキスト ボックス 37"/>
        <xdr:cNvSpPr txBox="1"/>
      </xdr:nvSpPr>
      <xdr:spPr>
        <a:xfrm>
          <a:off x="3695700" y="659130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clientData/>
  </xdr:oneCellAnchor>
  <xdr:oneCellAnchor>
    <xdr:from>
      <xdr:col>4</xdr:col>
      <xdr:colOff>123825</xdr:colOff>
      <xdr:row>24</xdr:row>
      <xdr:rowOff>28575</xdr:rowOff>
    </xdr:from>
    <xdr:ext cx="235884" cy="276225"/>
    <xdr:sp macro="" textlink="">
      <xdr:nvSpPr>
        <xdr:cNvPr id="39" name="テキスト ボックス 38"/>
        <xdr:cNvSpPr txBox="1"/>
      </xdr:nvSpPr>
      <xdr:spPr>
        <a:xfrm>
          <a:off x="3705225" y="72485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clientData/>
  </xdr:oneCellAnchor>
  <xdr:oneCellAnchor>
    <xdr:from>
      <xdr:col>4</xdr:col>
      <xdr:colOff>123825</xdr:colOff>
      <xdr:row>25</xdr:row>
      <xdr:rowOff>47625</xdr:rowOff>
    </xdr:from>
    <xdr:ext cx="235884" cy="276225"/>
    <xdr:sp macro="" textlink="">
      <xdr:nvSpPr>
        <xdr:cNvPr id="40" name="テキスト ボックス 39"/>
        <xdr:cNvSpPr txBox="1"/>
      </xdr:nvSpPr>
      <xdr:spPr>
        <a:xfrm>
          <a:off x="3705225" y="761047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clientData/>
  </xdr:oneCellAnchor>
  <xdr:oneCellAnchor>
    <xdr:from>
      <xdr:col>4</xdr:col>
      <xdr:colOff>123825</xdr:colOff>
      <xdr:row>26</xdr:row>
      <xdr:rowOff>38100</xdr:rowOff>
    </xdr:from>
    <xdr:ext cx="235884" cy="276225"/>
    <xdr:sp macro="" textlink="">
      <xdr:nvSpPr>
        <xdr:cNvPr id="41" name="テキスト ボックス 40"/>
        <xdr:cNvSpPr txBox="1"/>
      </xdr:nvSpPr>
      <xdr:spPr>
        <a:xfrm>
          <a:off x="3705225" y="79438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clientData/>
  </xdr:oneCellAnchor>
  <xdr:oneCellAnchor>
    <xdr:from>
      <xdr:col>4</xdr:col>
      <xdr:colOff>123825</xdr:colOff>
      <xdr:row>27</xdr:row>
      <xdr:rowOff>38100</xdr:rowOff>
    </xdr:from>
    <xdr:ext cx="235884" cy="276225"/>
    <xdr:sp macro="" textlink="">
      <xdr:nvSpPr>
        <xdr:cNvPr id="42" name="テキスト ボックス 41"/>
        <xdr:cNvSpPr txBox="1"/>
      </xdr:nvSpPr>
      <xdr:spPr>
        <a:xfrm>
          <a:off x="3705225" y="82867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clientData/>
  </xdr:oneCellAnchor>
  <xdr:oneCellAnchor>
    <xdr:from>
      <xdr:col>4</xdr:col>
      <xdr:colOff>123825</xdr:colOff>
      <xdr:row>28</xdr:row>
      <xdr:rowOff>28575</xdr:rowOff>
    </xdr:from>
    <xdr:ext cx="235884" cy="276225"/>
    <xdr:sp macro="" textlink="">
      <xdr:nvSpPr>
        <xdr:cNvPr id="43" name="テキスト ボックス 42"/>
        <xdr:cNvSpPr txBox="1"/>
      </xdr:nvSpPr>
      <xdr:spPr>
        <a:xfrm>
          <a:off x="3705225" y="86201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⑯</a:t>
          </a:r>
        </a:p>
      </xdr:txBody>
    </xdr:sp>
    <xdr:clientData/>
  </xdr:oneCellAnchor>
  <xdr:oneCellAnchor>
    <xdr:from>
      <xdr:col>3</xdr:col>
      <xdr:colOff>1714500</xdr:colOff>
      <xdr:row>7</xdr:row>
      <xdr:rowOff>38100</xdr:rowOff>
    </xdr:from>
    <xdr:ext cx="235884" cy="276225"/>
    <xdr:sp macro="" textlink="">
      <xdr:nvSpPr>
        <xdr:cNvPr id="44" name="テキスト ボックス 43"/>
        <xdr:cNvSpPr txBox="1"/>
      </xdr:nvSpPr>
      <xdr:spPr>
        <a:xfrm>
          <a:off x="3438525" y="15049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①</a:t>
          </a:r>
        </a:p>
      </xdr:txBody>
    </xdr:sp>
    <xdr:clientData/>
  </xdr:oneCellAnchor>
  <xdr:oneCellAnchor>
    <xdr:from>
      <xdr:col>3</xdr:col>
      <xdr:colOff>1724025</xdr:colOff>
      <xdr:row>8</xdr:row>
      <xdr:rowOff>28575</xdr:rowOff>
    </xdr:from>
    <xdr:ext cx="235884" cy="276225"/>
    <xdr:sp macro="" textlink="">
      <xdr:nvSpPr>
        <xdr:cNvPr id="45" name="テキスト ボックス 44"/>
        <xdr:cNvSpPr txBox="1"/>
      </xdr:nvSpPr>
      <xdr:spPr>
        <a:xfrm>
          <a:off x="3448050" y="18383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②</a:t>
          </a:r>
        </a:p>
      </xdr:txBody>
    </xdr:sp>
    <xdr:clientData/>
  </xdr:oneCellAnchor>
  <xdr:oneCellAnchor>
    <xdr:from>
      <xdr:col>3</xdr:col>
      <xdr:colOff>1724025</xdr:colOff>
      <xdr:row>9</xdr:row>
      <xdr:rowOff>28575</xdr:rowOff>
    </xdr:from>
    <xdr:ext cx="235884" cy="276225"/>
    <xdr:sp macro="" textlink="">
      <xdr:nvSpPr>
        <xdr:cNvPr id="46" name="テキスト ボックス 45"/>
        <xdr:cNvSpPr txBox="1"/>
      </xdr:nvSpPr>
      <xdr:spPr>
        <a:xfrm>
          <a:off x="3448050" y="21812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③</a:t>
          </a:r>
        </a:p>
      </xdr:txBody>
    </xdr:sp>
    <xdr:clientData/>
  </xdr:oneCellAnchor>
  <xdr:oneCellAnchor>
    <xdr:from>
      <xdr:col>4</xdr:col>
      <xdr:colOff>66675</xdr:colOff>
      <xdr:row>11</xdr:row>
      <xdr:rowOff>228600</xdr:rowOff>
    </xdr:from>
    <xdr:ext cx="235884" cy="276225"/>
    <xdr:sp macro="" textlink="">
      <xdr:nvSpPr>
        <xdr:cNvPr id="47" name="テキスト ボックス 46"/>
        <xdr:cNvSpPr txBox="1"/>
      </xdr:nvSpPr>
      <xdr:spPr>
        <a:xfrm>
          <a:off x="3648075" y="3067050"/>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clientData/>
  </xdr:oneCellAnchor>
  <xdr:twoCellAnchor>
    <xdr:from>
      <xdr:col>8</xdr:col>
      <xdr:colOff>85724</xdr:colOff>
      <xdr:row>9</xdr:row>
      <xdr:rowOff>66668</xdr:rowOff>
    </xdr:from>
    <xdr:to>
      <xdr:col>20</xdr:col>
      <xdr:colOff>619103</xdr:colOff>
      <xdr:row>25</xdr:row>
      <xdr:rowOff>285750</xdr:rowOff>
    </xdr:to>
    <xdr:grpSp>
      <xdr:nvGrpSpPr>
        <xdr:cNvPr id="58" name="グループ化 57"/>
        <xdr:cNvGrpSpPr/>
      </xdr:nvGrpSpPr>
      <xdr:grpSpPr>
        <a:xfrm>
          <a:off x="8810624" y="2219318"/>
          <a:ext cx="8762979" cy="5629282"/>
          <a:chOff x="8801099" y="3476618"/>
          <a:chExt cx="8762979" cy="5629282"/>
        </a:xfrm>
      </xdr:grpSpPr>
      <xdr:pic>
        <xdr:nvPicPr>
          <xdr:cNvPr id="22" name="図 2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01099" y="3476618"/>
            <a:ext cx="8762979" cy="5629282"/>
          </a:xfrm>
          <a:prstGeom prst="rect">
            <a:avLst/>
          </a:prstGeom>
          <a:solidFill>
            <a:schemeClr val="bg1"/>
          </a:solidFill>
          <a:ln>
            <a:solidFill>
              <a:schemeClr val="tx1"/>
            </a:solidFill>
          </a:ln>
        </xdr:spPr>
      </xdr:pic>
      <xdr:sp macro="" textlink="">
        <xdr:nvSpPr>
          <xdr:cNvPr id="31" name="テキスト ボックス 30"/>
          <xdr:cNvSpPr txBox="1"/>
        </xdr:nvSpPr>
        <xdr:spPr>
          <a:xfrm>
            <a:off x="10067925" y="44958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⑤</a:t>
            </a:r>
          </a:p>
        </xdr:txBody>
      </xdr:sp>
      <xdr:sp macro="" textlink="">
        <xdr:nvSpPr>
          <xdr:cNvPr id="33" name="テキスト ボックス 32"/>
          <xdr:cNvSpPr txBox="1"/>
        </xdr:nvSpPr>
        <xdr:spPr>
          <a:xfrm>
            <a:off x="12420600" y="62674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⑥</a:t>
            </a:r>
          </a:p>
        </xdr:txBody>
      </xdr:sp>
      <xdr:sp macro="" textlink="">
        <xdr:nvSpPr>
          <xdr:cNvPr id="48" name="テキスト ボックス 47"/>
          <xdr:cNvSpPr txBox="1"/>
        </xdr:nvSpPr>
        <xdr:spPr>
          <a:xfrm>
            <a:off x="10848975" y="371475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④</a:t>
            </a:r>
          </a:p>
        </xdr:txBody>
      </xdr:sp>
      <xdr:sp macro="" textlink="">
        <xdr:nvSpPr>
          <xdr:cNvPr id="49" name="テキスト ボックス 48"/>
          <xdr:cNvSpPr txBox="1"/>
        </xdr:nvSpPr>
        <xdr:spPr>
          <a:xfrm>
            <a:off x="16097250" y="414337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⑦</a:t>
            </a:r>
          </a:p>
        </xdr:txBody>
      </xdr:sp>
      <xdr:sp macro="" textlink="">
        <xdr:nvSpPr>
          <xdr:cNvPr id="50" name="テキスト ボックス 49"/>
          <xdr:cNvSpPr txBox="1"/>
        </xdr:nvSpPr>
        <xdr:spPr>
          <a:xfrm>
            <a:off x="10125075" y="722947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⑨</a:t>
            </a:r>
          </a:p>
        </xdr:txBody>
      </xdr:sp>
      <xdr:sp macro="" textlink="">
        <xdr:nvSpPr>
          <xdr:cNvPr id="51" name="テキスト ボックス 50"/>
          <xdr:cNvSpPr txBox="1"/>
        </xdr:nvSpPr>
        <xdr:spPr>
          <a:xfrm>
            <a:off x="13087350" y="458152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⑩</a:t>
            </a:r>
          </a:p>
        </xdr:txBody>
      </xdr:sp>
      <xdr:sp macro="" textlink="">
        <xdr:nvSpPr>
          <xdr:cNvPr id="52" name="テキスト ボックス 51"/>
          <xdr:cNvSpPr txBox="1"/>
        </xdr:nvSpPr>
        <xdr:spPr>
          <a:xfrm>
            <a:off x="12392024" y="560069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⑪</a:t>
            </a:r>
          </a:p>
        </xdr:txBody>
      </xdr:sp>
      <xdr:sp macro="" textlink="">
        <xdr:nvSpPr>
          <xdr:cNvPr id="53" name="テキスト ボックス 52"/>
          <xdr:cNvSpPr txBox="1"/>
        </xdr:nvSpPr>
        <xdr:spPr>
          <a:xfrm>
            <a:off x="13220699" y="742949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⑫</a:t>
            </a:r>
          </a:p>
        </xdr:txBody>
      </xdr:sp>
      <xdr:sp macro="" textlink="">
        <xdr:nvSpPr>
          <xdr:cNvPr id="54" name="テキスト ボックス 53"/>
          <xdr:cNvSpPr txBox="1"/>
        </xdr:nvSpPr>
        <xdr:spPr>
          <a:xfrm>
            <a:off x="13220699" y="7686668"/>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⑬</a:t>
            </a:r>
          </a:p>
        </xdr:txBody>
      </xdr:sp>
      <xdr:sp macro="" textlink="">
        <xdr:nvSpPr>
          <xdr:cNvPr id="55" name="テキスト ボックス 54"/>
          <xdr:cNvSpPr txBox="1"/>
        </xdr:nvSpPr>
        <xdr:spPr>
          <a:xfrm>
            <a:off x="15963900" y="5181601"/>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⑭</a:t>
            </a:r>
          </a:p>
        </xdr:txBody>
      </xdr:sp>
      <xdr:sp macro="" textlink="">
        <xdr:nvSpPr>
          <xdr:cNvPr id="57" name="テキスト ボックス 56"/>
          <xdr:cNvSpPr txBox="1"/>
        </xdr:nvSpPr>
        <xdr:spPr>
          <a:xfrm>
            <a:off x="15944849" y="6762743"/>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⑮</a:t>
            </a:r>
          </a:p>
        </xdr:txBody>
      </xdr:sp>
    </xdr:grpSp>
    <xdr:clientData/>
  </xdr:twoCellAnchor>
  <xdr:oneCellAnchor>
    <xdr:from>
      <xdr:col>16</xdr:col>
      <xdr:colOff>47625</xdr:colOff>
      <xdr:row>24</xdr:row>
      <xdr:rowOff>104776</xdr:rowOff>
    </xdr:from>
    <xdr:ext cx="219075" cy="228600"/>
    <xdr:sp macro="" textlink="">
      <xdr:nvSpPr>
        <xdr:cNvPr id="56" name="テキスト ボックス 55"/>
        <xdr:cNvSpPr txBox="1"/>
      </xdr:nvSpPr>
      <xdr:spPr>
        <a:xfrm>
          <a:off x="14258925" y="7324726"/>
          <a:ext cx="219075" cy="2286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⑯</a:t>
          </a:r>
        </a:p>
      </xdr:txBody>
    </xdr:sp>
    <xdr:clientData/>
  </xdr:oneCellAnchor>
  <xdr:oneCellAnchor>
    <xdr:from>
      <xdr:col>5</xdr:col>
      <xdr:colOff>266700</xdr:colOff>
      <xdr:row>34</xdr:row>
      <xdr:rowOff>66675</xdr:rowOff>
    </xdr:from>
    <xdr:ext cx="235884" cy="276225"/>
    <xdr:sp macro="" textlink="">
      <xdr:nvSpPr>
        <xdr:cNvPr id="59" name="テキスト ボックス 58"/>
        <xdr:cNvSpPr txBox="1"/>
      </xdr:nvSpPr>
      <xdr:spPr>
        <a:xfrm>
          <a:off x="5553075" y="10715625"/>
          <a:ext cx="235884" cy="276225"/>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overflow" horzOverflow="overflow" wrap="square" lIns="36000" tIns="36000" rIns="36000" bIns="36000" rtlCol="0" anchor="t">
          <a:noAutofit/>
        </a:bodyPr>
        <a:lstStyle/>
        <a:p>
          <a:r>
            <a:rPr kumimoji="1" lang="ja-JP" altLang="en-US" sz="1200" b="1">
              <a:solidFill>
                <a:srgbClr val="FF0000"/>
              </a:solidFill>
            </a:rPr>
            <a:t>⑰</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35"/>
  <sheetViews>
    <sheetView tabSelected="1" view="pageBreakPreview" zoomScaleNormal="100" zoomScaleSheetLayoutView="100" workbookViewId="0">
      <selection activeCell="F11" sqref="F11"/>
    </sheetView>
  </sheetViews>
  <sheetFormatPr defaultRowHeight="13.5" x14ac:dyDescent="0.15"/>
  <cols>
    <col min="1" max="1" width="6.5" customWidth="1"/>
    <col min="2" max="2" width="7.125" customWidth="1"/>
    <col min="4" max="4" width="24.25" customWidth="1"/>
    <col min="5" max="7" width="22.375" customWidth="1"/>
    <col min="8" max="8" width="3.875" customWidth="1"/>
  </cols>
  <sheetData>
    <row r="1" spans="2:7" ht="23.25" customHeight="1" x14ac:dyDescent="0.15">
      <c r="B1" s="44" t="s">
        <v>98</v>
      </c>
      <c r="G1" s="54">
        <f>MAX(修正履歴!A:A)</f>
        <v>45001</v>
      </c>
    </row>
    <row r="2" spans="2:7" x14ac:dyDescent="0.15">
      <c r="G2" s="18"/>
    </row>
    <row r="3" spans="2:7" x14ac:dyDescent="0.15">
      <c r="B3" t="s">
        <v>124</v>
      </c>
      <c r="G3" s="18"/>
    </row>
    <row r="4" spans="2:7" x14ac:dyDescent="0.15">
      <c r="B4" t="s">
        <v>123</v>
      </c>
      <c r="G4" s="18"/>
    </row>
    <row r="5" spans="2:7" x14ac:dyDescent="0.15">
      <c r="G5" s="18"/>
    </row>
    <row r="6" spans="2:7" x14ac:dyDescent="0.15">
      <c r="B6" s="45" t="s">
        <v>93</v>
      </c>
      <c r="G6" s="18"/>
    </row>
    <row r="7" spans="2:7" ht="24.75" customHeight="1" thickBot="1" x14ac:dyDescent="0.2">
      <c r="B7" s="25" t="s">
        <v>99</v>
      </c>
      <c r="G7" s="18"/>
    </row>
    <row r="8" spans="2:7" ht="27" customHeight="1" x14ac:dyDescent="0.15">
      <c r="B8" s="77" t="s">
        <v>96</v>
      </c>
      <c r="C8" s="78"/>
      <c r="D8" s="79"/>
      <c r="E8" s="26">
        <v>2023</v>
      </c>
      <c r="F8" s="75" t="s">
        <v>102</v>
      </c>
      <c r="G8" s="76"/>
    </row>
    <row r="9" spans="2:7" ht="27" customHeight="1" x14ac:dyDescent="0.15">
      <c r="B9" s="80" t="s">
        <v>95</v>
      </c>
      <c r="C9" s="81"/>
      <c r="D9" s="82"/>
      <c r="E9" s="52" t="s">
        <v>62</v>
      </c>
    </row>
    <row r="10" spans="2:7" ht="27" customHeight="1" thickBot="1" x14ac:dyDescent="0.2">
      <c r="B10" s="83" t="s">
        <v>20</v>
      </c>
      <c r="C10" s="84"/>
      <c r="D10" s="85"/>
      <c r="E10" s="28" t="s">
        <v>59</v>
      </c>
    </row>
    <row r="11" spans="2:7" ht="27" customHeight="1" x14ac:dyDescent="0.15">
      <c r="B11" s="46" t="s">
        <v>97</v>
      </c>
      <c r="C11" s="14"/>
      <c r="D11" s="14"/>
      <c r="E11" s="14"/>
    </row>
    <row r="12" spans="2:7" ht="24" customHeight="1" x14ac:dyDescent="0.15">
      <c r="B12" s="25" t="s">
        <v>100</v>
      </c>
      <c r="C12" s="20"/>
      <c r="D12" s="20"/>
      <c r="E12" s="19"/>
    </row>
    <row r="13" spans="2:7" ht="24" customHeight="1" thickBot="1" x14ac:dyDescent="0.2">
      <c r="B13" s="25" t="str">
        <f>IF(E8&lt;&gt;0,"課税証明書（所得証明書）は、"&amp;YEAR(計算シート!B5)&amp;"年度（"&amp;YEAR(計算シート!B5)-1&amp;"年分）のものを用意してください。","")</f>
        <v>課税証明書（所得証明書）は、2023年度（2022年分）のものを用意してください。</v>
      </c>
      <c r="C13" s="20"/>
      <c r="D13" s="20"/>
      <c r="E13" s="19"/>
    </row>
    <row r="14" spans="2:7" ht="55.5" customHeight="1" thickBot="1" x14ac:dyDescent="0.2">
      <c r="B14" s="21" t="s">
        <v>36</v>
      </c>
      <c r="C14" s="86" t="s">
        <v>33</v>
      </c>
      <c r="D14" s="87"/>
      <c r="E14" s="22" t="s">
        <v>10</v>
      </c>
      <c r="F14" s="23" t="s">
        <v>11</v>
      </c>
      <c r="G14" s="24" t="s">
        <v>12</v>
      </c>
    </row>
    <row r="15" spans="2:7" ht="27" customHeight="1" thickTop="1" x14ac:dyDescent="0.15">
      <c r="B15" s="16" t="s">
        <v>38</v>
      </c>
      <c r="C15" s="64" t="s">
        <v>80</v>
      </c>
      <c r="D15" s="65"/>
      <c r="E15" s="38"/>
      <c r="F15" s="56"/>
      <c r="G15" s="40"/>
    </row>
    <row r="16" spans="2:7" ht="27" customHeight="1" x14ac:dyDescent="0.15">
      <c r="B16" s="2" t="s">
        <v>39</v>
      </c>
      <c r="C16" s="72" t="s">
        <v>4</v>
      </c>
      <c r="D16" s="10" t="s">
        <v>18</v>
      </c>
      <c r="E16" s="29" t="s">
        <v>69</v>
      </c>
      <c r="F16" s="30" t="s">
        <v>69</v>
      </c>
      <c r="G16" s="31" t="s">
        <v>69</v>
      </c>
    </row>
    <row r="17" spans="2:8" ht="27" customHeight="1" x14ac:dyDescent="0.15">
      <c r="B17" s="2" t="s">
        <v>40</v>
      </c>
      <c r="C17" s="72"/>
      <c r="D17" s="53" t="str">
        <f>"控除対象寡婦"&amp;IF(計算シート!B23=1,"・ひとり親","（寡夫）")</f>
        <v>控除対象寡婦・ひとり親</v>
      </c>
      <c r="E17" s="29" t="s">
        <v>69</v>
      </c>
      <c r="F17" s="30" t="s">
        <v>69</v>
      </c>
      <c r="G17" s="31" t="s">
        <v>69</v>
      </c>
    </row>
    <row r="18" spans="2:8" ht="27" customHeight="1" x14ac:dyDescent="0.15">
      <c r="B18" s="2" t="s">
        <v>41</v>
      </c>
      <c r="C18" s="70" t="s">
        <v>5</v>
      </c>
      <c r="D18" s="71"/>
      <c r="E18" s="41"/>
      <c r="F18" s="42"/>
      <c r="G18" s="43"/>
    </row>
    <row r="19" spans="2:8" ht="27" customHeight="1" x14ac:dyDescent="0.15">
      <c r="B19" s="2" t="s">
        <v>42</v>
      </c>
      <c r="C19" s="72" t="str">
        <f>IF(E8="","----年-月-日",TEXT(計算シート!B5,"yyyy年m月d日"))&amp;"時点の生活保護法の
生活扶助の受給"</f>
        <v>2023年1月1日時点の生活保護法の
生活扶助の受給</v>
      </c>
      <c r="D19" s="74"/>
      <c r="E19" s="29" t="s">
        <v>65</v>
      </c>
      <c r="F19" s="30" t="s">
        <v>65</v>
      </c>
      <c r="G19" s="31" t="s">
        <v>65</v>
      </c>
    </row>
    <row r="20" spans="2:8" ht="27" customHeight="1" x14ac:dyDescent="0.15">
      <c r="B20" s="2" t="s">
        <v>44</v>
      </c>
      <c r="C20" s="64" t="s">
        <v>81</v>
      </c>
      <c r="D20" s="65"/>
      <c r="E20" s="38"/>
      <c r="F20" s="39"/>
      <c r="G20" s="40"/>
    </row>
    <row r="21" spans="2:8" ht="27" customHeight="1" x14ac:dyDescent="0.15">
      <c r="B21" s="2" t="s">
        <v>46</v>
      </c>
      <c r="C21" s="64" t="s">
        <v>2</v>
      </c>
      <c r="D21" s="65"/>
      <c r="E21" s="29" t="s">
        <v>69</v>
      </c>
      <c r="F21" s="30" t="s">
        <v>69</v>
      </c>
      <c r="G21" s="31" t="s">
        <v>69</v>
      </c>
    </row>
    <row r="22" spans="2:8" ht="27" customHeight="1" x14ac:dyDescent="0.15">
      <c r="B22" s="2" t="s">
        <v>47</v>
      </c>
      <c r="C22" s="72" t="s">
        <v>3</v>
      </c>
      <c r="D22" s="10" t="s">
        <v>82</v>
      </c>
      <c r="E22" s="35"/>
      <c r="F22" s="36"/>
      <c r="G22" s="37"/>
    </row>
    <row r="23" spans="2:8" ht="27" customHeight="1" x14ac:dyDescent="0.15">
      <c r="B23" s="2" t="s">
        <v>48</v>
      </c>
      <c r="C23" s="72"/>
      <c r="D23" s="10" t="s">
        <v>83</v>
      </c>
      <c r="E23" s="35"/>
      <c r="F23" s="36"/>
      <c r="G23" s="37"/>
    </row>
    <row r="24" spans="2:8" ht="27" customHeight="1" x14ac:dyDescent="0.15">
      <c r="B24" s="2" t="s">
        <v>49</v>
      </c>
      <c r="C24" s="72"/>
      <c r="D24" s="10" t="s">
        <v>84</v>
      </c>
      <c r="E24" s="35"/>
      <c r="F24" s="36"/>
      <c r="G24" s="37"/>
    </row>
    <row r="25" spans="2:8" ht="27" customHeight="1" x14ac:dyDescent="0.15">
      <c r="B25" s="2" t="s">
        <v>50</v>
      </c>
      <c r="C25" s="64" t="s">
        <v>85</v>
      </c>
      <c r="D25" s="65"/>
      <c r="E25" s="35"/>
      <c r="F25" s="36"/>
      <c r="G25" s="37"/>
    </row>
    <row r="26" spans="2:8" ht="27" customHeight="1" x14ac:dyDescent="0.15">
      <c r="B26" s="2" t="s">
        <v>53</v>
      </c>
      <c r="C26" s="64" t="s">
        <v>86</v>
      </c>
      <c r="D26" s="65"/>
      <c r="E26" s="38"/>
      <c r="F26" s="56"/>
      <c r="G26" s="40"/>
    </row>
    <row r="27" spans="2:8" ht="27" customHeight="1" x14ac:dyDescent="0.15">
      <c r="B27" s="2" t="s">
        <v>54</v>
      </c>
      <c r="C27" s="64" t="s">
        <v>87</v>
      </c>
      <c r="D27" s="65"/>
      <c r="E27" s="38"/>
      <c r="F27" s="56"/>
      <c r="G27" s="40"/>
    </row>
    <row r="28" spans="2:8" ht="27" customHeight="1" x14ac:dyDescent="0.15">
      <c r="B28" s="2" t="s">
        <v>55</v>
      </c>
      <c r="C28" s="64" t="s">
        <v>88</v>
      </c>
      <c r="D28" s="65"/>
      <c r="E28" s="38"/>
      <c r="F28" s="39"/>
      <c r="G28" s="40"/>
    </row>
    <row r="29" spans="2:8" ht="27" customHeight="1" thickBot="1" x14ac:dyDescent="0.2">
      <c r="B29" s="13" t="s">
        <v>56</v>
      </c>
      <c r="C29" s="66" t="s">
        <v>7</v>
      </c>
      <c r="D29" s="67"/>
      <c r="E29" s="32" t="s">
        <v>67</v>
      </c>
      <c r="F29" s="33" t="s">
        <v>67</v>
      </c>
      <c r="G29" s="34" t="s">
        <v>67</v>
      </c>
    </row>
    <row r="30" spans="2:8" ht="27" customHeight="1" thickTop="1" x14ac:dyDescent="0.15">
      <c r="B30" s="17" t="s">
        <v>43</v>
      </c>
      <c r="C30" s="73" t="s">
        <v>37</v>
      </c>
      <c r="D30" s="71"/>
      <c r="E30" s="8">
        <f>計算シート!B17</f>
        <v>0</v>
      </c>
      <c r="F30" s="5">
        <f>計算シート!C17</f>
        <v>0</v>
      </c>
      <c r="G30" s="6">
        <f>計算シート!D17</f>
        <v>0</v>
      </c>
    </row>
    <row r="31" spans="2:8" ht="27" customHeight="1" x14ac:dyDescent="0.15">
      <c r="B31" s="2" t="s">
        <v>45</v>
      </c>
      <c r="C31" s="70" t="s">
        <v>89</v>
      </c>
      <c r="D31" s="71"/>
      <c r="E31" s="8">
        <f>計算シート!B10</f>
        <v>0</v>
      </c>
      <c r="F31" s="5">
        <f>計算シート!C10</f>
        <v>0</v>
      </c>
      <c r="G31" s="6">
        <f>計算シート!D10</f>
        <v>0</v>
      </c>
    </row>
    <row r="32" spans="2:8" ht="27" customHeight="1" x14ac:dyDescent="0.15">
      <c r="B32" s="2" t="s">
        <v>51</v>
      </c>
      <c r="C32" s="64" t="s">
        <v>90</v>
      </c>
      <c r="D32" s="65"/>
      <c r="E32" s="11">
        <f>計算シート!B12</f>
        <v>0</v>
      </c>
      <c r="F32" s="11">
        <f>計算シート!C12</f>
        <v>0</v>
      </c>
      <c r="G32" s="15">
        <f>計算シート!D12</f>
        <v>0</v>
      </c>
      <c r="H32" s="12"/>
    </row>
    <row r="33" spans="2:8" ht="27" customHeight="1" x14ac:dyDescent="0.15">
      <c r="B33" s="2" t="s">
        <v>52</v>
      </c>
      <c r="C33" s="72" t="s">
        <v>91</v>
      </c>
      <c r="D33" s="65"/>
      <c r="E33" s="9">
        <f>計算シート!B13</f>
        <v>450000</v>
      </c>
      <c r="F33" s="3">
        <f>計算シート!C13</f>
        <v>450000</v>
      </c>
      <c r="G33" s="4">
        <f>計算シート!D13</f>
        <v>450000</v>
      </c>
    </row>
    <row r="34" spans="2:8" ht="27" customHeight="1" thickBot="1" x14ac:dyDescent="0.2">
      <c r="B34" s="7" t="s">
        <v>57</v>
      </c>
      <c r="C34" s="66" t="s">
        <v>92</v>
      </c>
      <c r="D34" s="67"/>
      <c r="E34" s="47">
        <f>計算シート!B29</f>
        <v>0</v>
      </c>
      <c r="F34" s="48">
        <f>計算シート!C29</f>
        <v>0</v>
      </c>
      <c r="G34" s="49">
        <f>計算シート!D21</f>
        <v>0</v>
      </c>
    </row>
    <row r="35" spans="2:8" ht="27" customHeight="1" thickTop="1" thickBot="1" x14ac:dyDescent="0.2">
      <c r="B35" s="50"/>
      <c r="C35" s="68" t="s">
        <v>9</v>
      </c>
      <c r="D35" s="69"/>
      <c r="E35" s="61" t="str">
        <f>計算シート!B22</f>
        <v>第Ⅰ区分</v>
      </c>
      <c r="F35" s="62"/>
      <c r="G35" s="63"/>
      <c r="H35" s="18"/>
    </row>
  </sheetData>
  <sheetProtection password="FE18" sheet="1" objects="1" scenarios="1"/>
  <protectedRanges>
    <protectedRange sqref="E15:G29" name="範囲2"/>
    <protectedRange sqref="E8:E11" name="範囲1"/>
  </protectedRanges>
  <mergeCells count="24">
    <mergeCell ref="F8:G8"/>
    <mergeCell ref="B8:D8"/>
    <mergeCell ref="B9:D9"/>
    <mergeCell ref="B10:D10"/>
    <mergeCell ref="C18:D18"/>
    <mergeCell ref="C15:D15"/>
    <mergeCell ref="C16:C17"/>
    <mergeCell ref="C14:D14"/>
    <mergeCell ref="C21:D21"/>
    <mergeCell ref="C22:C24"/>
    <mergeCell ref="C25:D25"/>
    <mergeCell ref="C19:D19"/>
    <mergeCell ref="C20:D20"/>
    <mergeCell ref="E35:G35"/>
    <mergeCell ref="C32:D32"/>
    <mergeCell ref="C26:D26"/>
    <mergeCell ref="C27:D27"/>
    <mergeCell ref="C28:D28"/>
    <mergeCell ref="C34:D34"/>
    <mergeCell ref="C35:D35"/>
    <mergeCell ref="C31:D31"/>
    <mergeCell ref="C33:D33"/>
    <mergeCell ref="C29:D29"/>
    <mergeCell ref="C30:D30"/>
  </mergeCells>
  <phoneticPr fontId="1"/>
  <dataValidations count="1">
    <dataValidation type="whole" allowBlank="1" showInputMessage="1" showErrorMessage="1" sqref="E8">
      <formula1>2000</formula1>
      <formula2>9999</formula2>
    </dataValidation>
  </dataValidations>
  <pageMargins left="0.25" right="0.25" top="0.75" bottom="0.75" header="0.3" footer="0.3"/>
  <pageSetup paperSize="9" scale="85"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3" id="{16693939-5631-40E4-8DF6-9BBEC5793151}">
            <xm:f>計算シート!$B$2=3</xm:f>
            <x14:dxf>
              <fill>
                <patternFill>
                  <bgColor theme="1"/>
                </patternFill>
              </fill>
            </x14:dxf>
          </x14:cfRule>
          <xm:sqref>E14:F34</xm:sqref>
        </x14:conditionalFormatting>
        <x14:conditionalFormatting xmlns:xm="http://schemas.microsoft.com/office/excel/2006/main">
          <x14:cfRule type="expression" priority="2" id="{54ACC330-6A35-4911-99A3-4D20E03EFF41}">
            <xm:f>計算シート!$B$2=2</xm:f>
            <x14:dxf>
              <fill>
                <patternFill>
                  <bgColor theme="1"/>
                </patternFill>
              </fill>
            </x14:dxf>
          </x14:cfRule>
          <xm:sqref>F14:F34</xm:sqref>
        </x14:conditionalFormatting>
      </x14:conditionalFormattings>
    </ext>
    <ext xmlns:x14="http://schemas.microsoft.com/office/spreadsheetml/2009/9/main" uri="{CCE6A557-97BC-4b89-ADB6-D9C93CAAB3DF}">
      <x14:dataValidations xmlns:xm="http://schemas.microsoft.com/office/excel/2006/main" count="7">
        <x14:dataValidation type="list" allowBlank="1" showInputMessage="1" showErrorMessage="1">
          <x14:formula1>
            <xm:f>リストボックス!$A$2:$A$4</xm:f>
          </x14:formula1>
          <xm:sqref>E10</xm:sqref>
        </x14:dataValidation>
        <x14:dataValidation type="list" allowBlank="1" showInputMessage="1" showErrorMessage="1">
          <x14:formula1>
            <xm:f>リストボックス!$E$2:$E$3</xm:f>
          </x14:formula1>
          <xm:sqref>E19:G19</xm:sqref>
        </x14:dataValidation>
        <x14:dataValidation type="list" allowBlank="1" showInputMessage="1" showErrorMessage="1">
          <x14:formula1>
            <xm:f>リストボックス!$G$2:$G$3</xm:f>
          </x14:formula1>
          <xm:sqref>E29:G29</xm:sqref>
        </x14:dataValidation>
        <x14:dataValidation type="list" allowBlank="1" showInputMessage="1" showErrorMessage="1">
          <x14:formula1>
            <xm:f>リストボックス!$I$2:$I$5</xm:f>
          </x14:formula1>
          <xm:sqref>E21:G21</xm:sqref>
        </x14:dataValidation>
        <x14:dataValidation type="list" allowBlank="1" showInputMessage="1" showErrorMessage="1">
          <x14:formula1>
            <xm:f>リストボックス!$K$2:$K$5</xm:f>
          </x14:formula1>
          <xm:sqref>E16:G16</xm:sqref>
        </x14:dataValidation>
        <x14:dataValidation type="list" allowBlank="1" showInputMessage="1" showErrorMessage="1">
          <x14:formula1>
            <xm:f>リストボックス!$M$2:$M$6</xm:f>
          </x14:formula1>
          <xm:sqref>E17:G17</xm:sqref>
        </x14:dataValidation>
        <x14:dataValidation type="list" allowBlank="1" showInputMessage="1" showErrorMessage="1">
          <x14:formula1>
            <xm:f>リストボックス!$C$2:$C$6</xm:f>
          </x14:formula1>
          <xm:sqref>E9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6"/>
  <sheetViews>
    <sheetView view="pageBreakPreview" zoomScaleNormal="100" zoomScaleSheetLayoutView="100" workbookViewId="0">
      <selection activeCell="F5" sqref="F5"/>
    </sheetView>
  </sheetViews>
  <sheetFormatPr defaultRowHeight="13.5" x14ac:dyDescent="0.15"/>
  <cols>
    <col min="1" max="1" width="6.5" customWidth="1"/>
    <col min="2" max="2" width="7.125" customWidth="1"/>
    <col min="4" max="4" width="24.375" customWidth="1"/>
    <col min="5" max="7" width="22.375" customWidth="1"/>
    <col min="8" max="8" width="0.375" customWidth="1"/>
    <col min="21" max="21" width="8.75" customWidth="1"/>
  </cols>
  <sheetData>
    <row r="1" spans="2:21" ht="23.25" customHeight="1" x14ac:dyDescent="0.15">
      <c r="B1" s="44" t="s">
        <v>98</v>
      </c>
      <c r="E1" s="51" t="s">
        <v>101</v>
      </c>
      <c r="G1" s="54">
        <f>MAX(修正履歴!A:A)</f>
        <v>45001</v>
      </c>
      <c r="H1" t="s">
        <v>103</v>
      </c>
      <c r="M1" s="59" t="s">
        <v>125</v>
      </c>
      <c r="U1" s="54">
        <f>MAX(修正履歴!A:A)</f>
        <v>45001</v>
      </c>
    </row>
    <row r="2" spans="2:21" x14ac:dyDescent="0.15">
      <c r="G2" s="18"/>
    </row>
    <row r="3" spans="2:21" x14ac:dyDescent="0.15">
      <c r="B3" t="s">
        <v>124</v>
      </c>
      <c r="G3" s="18"/>
      <c r="I3" t="s">
        <v>130</v>
      </c>
    </row>
    <row r="4" spans="2:21" x14ac:dyDescent="0.15">
      <c r="B4" t="s">
        <v>123</v>
      </c>
      <c r="G4" s="18"/>
      <c r="I4" t="s">
        <v>131</v>
      </c>
    </row>
    <row r="5" spans="2:21" ht="13.5" customHeight="1" x14ac:dyDescent="0.15">
      <c r="G5" s="18"/>
      <c r="I5" s="88" t="s">
        <v>132</v>
      </c>
      <c r="J5" s="88"/>
      <c r="K5" s="88"/>
      <c r="L5" s="88"/>
      <c r="M5" s="88"/>
      <c r="N5" s="88"/>
      <c r="O5" s="88"/>
      <c r="P5" s="88"/>
      <c r="Q5" s="88"/>
      <c r="R5" s="88"/>
      <c r="S5" s="88"/>
      <c r="T5" s="88"/>
      <c r="U5" s="88"/>
    </row>
    <row r="6" spans="2:21" ht="13.5" customHeight="1" x14ac:dyDescent="0.15">
      <c r="B6" s="45" t="s">
        <v>93</v>
      </c>
      <c r="G6" s="18" t="s">
        <v>104</v>
      </c>
      <c r="I6" s="88"/>
      <c r="J6" s="88"/>
      <c r="K6" s="88"/>
      <c r="L6" s="88"/>
      <c r="M6" s="88"/>
      <c r="N6" s="88"/>
      <c r="O6" s="88"/>
      <c r="P6" s="88"/>
      <c r="Q6" s="88"/>
      <c r="R6" s="88"/>
      <c r="S6" s="88"/>
      <c r="T6" s="88"/>
      <c r="U6" s="88"/>
    </row>
    <row r="7" spans="2:21" ht="24.75" customHeight="1" thickBot="1" x14ac:dyDescent="0.2">
      <c r="B7" s="25" t="s">
        <v>99</v>
      </c>
      <c r="G7" s="18"/>
      <c r="I7" s="88"/>
      <c r="J7" s="88"/>
      <c r="K7" s="88"/>
      <c r="L7" s="88"/>
      <c r="M7" s="88"/>
      <c r="N7" s="88"/>
      <c r="O7" s="88"/>
      <c r="P7" s="88"/>
      <c r="Q7" s="88"/>
      <c r="R7" s="88"/>
      <c r="S7" s="88"/>
      <c r="T7" s="88"/>
      <c r="U7" s="88"/>
    </row>
    <row r="8" spans="2:21" ht="27" customHeight="1" x14ac:dyDescent="0.15">
      <c r="B8" s="77" t="s">
        <v>96</v>
      </c>
      <c r="C8" s="78"/>
      <c r="D8" s="79"/>
      <c r="E8" s="26">
        <v>2023</v>
      </c>
      <c r="F8" s="75" t="s">
        <v>102</v>
      </c>
      <c r="G8" s="76"/>
      <c r="I8" s="88"/>
      <c r="J8" s="88"/>
      <c r="K8" s="88"/>
      <c r="L8" s="88"/>
      <c r="M8" s="88"/>
      <c r="N8" s="88"/>
      <c r="O8" s="88"/>
      <c r="P8" s="88"/>
      <c r="Q8" s="88"/>
      <c r="R8" s="88"/>
      <c r="S8" s="88"/>
      <c r="T8" s="88"/>
      <c r="U8" s="88"/>
    </row>
    <row r="9" spans="2:21" ht="27" customHeight="1" x14ac:dyDescent="0.15">
      <c r="B9" s="80" t="s">
        <v>95</v>
      </c>
      <c r="C9" s="81"/>
      <c r="D9" s="82"/>
      <c r="E9" s="27" t="s">
        <v>120</v>
      </c>
      <c r="I9" s="88"/>
      <c r="J9" s="88"/>
      <c r="K9" s="88"/>
      <c r="L9" s="88"/>
      <c r="M9" s="88"/>
      <c r="N9" s="88"/>
      <c r="O9" s="88"/>
      <c r="P9" s="88"/>
      <c r="Q9" s="88"/>
      <c r="R9" s="88"/>
      <c r="S9" s="88"/>
      <c r="T9" s="88"/>
      <c r="U9" s="88"/>
    </row>
    <row r="10" spans="2:21" ht="27" customHeight="1" thickBot="1" x14ac:dyDescent="0.2">
      <c r="B10" s="83" t="s">
        <v>20</v>
      </c>
      <c r="C10" s="84"/>
      <c r="D10" s="85"/>
      <c r="E10" s="28" t="s">
        <v>59</v>
      </c>
      <c r="I10" s="88"/>
      <c r="J10" s="88"/>
      <c r="K10" s="88"/>
      <c r="L10" s="88"/>
      <c r="M10" s="88"/>
      <c r="N10" s="88"/>
      <c r="O10" s="88"/>
      <c r="P10" s="88"/>
      <c r="Q10" s="88"/>
      <c r="R10" s="88"/>
      <c r="S10" s="88"/>
      <c r="T10" s="88"/>
      <c r="U10" s="88"/>
    </row>
    <row r="11" spans="2:21" ht="27" customHeight="1" x14ac:dyDescent="0.15">
      <c r="B11" s="46" t="s">
        <v>97</v>
      </c>
      <c r="C11" s="14"/>
      <c r="D11" s="14"/>
      <c r="E11" s="14"/>
      <c r="I11" s="60"/>
      <c r="J11" s="60"/>
      <c r="K11" s="60"/>
      <c r="L11" s="60"/>
      <c r="M11" s="60"/>
      <c r="N11" s="60"/>
      <c r="O11" s="60"/>
      <c r="P11" s="60"/>
      <c r="Q11" s="60"/>
      <c r="R11" s="60"/>
      <c r="S11" s="60"/>
      <c r="T11" s="60"/>
      <c r="U11" s="60"/>
    </row>
    <row r="12" spans="2:21" ht="24" customHeight="1" x14ac:dyDescent="0.15">
      <c r="B12" s="25" t="s">
        <v>100</v>
      </c>
      <c r="C12" s="20"/>
      <c r="D12" s="20"/>
      <c r="E12" s="19"/>
      <c r="I12" s="60"/>
      <c r="J12" s="60"/>
      <c r="K12" s="60"/>
      <c r="L12" s="60"/>
      <c r="M12" s="60"/>
      <c r="N12" s="60"/>
      <c r="O12" s="60"/>
      <c r="P12" s="60"/>
      <c r="Q12" s="60"/>
      <c r="R12" s="60"/>
      <c r="S12" s="60"/>
      <c r="T12" s="60"/>
      <c r="U12" s="60"/>
    </row>
    <row r="13" spans="2:21" ht="24" customHeight="1" thickBot="1" x14ac:dyDescent="0.2">
      <c r="B13" s="25" t="s">
        <v>126</v>
      </c>
      <c r="C13" s="20"/>
      <c r="D13" s="20"/>
      <c r="E13" s="19"/>
      <c r="I13" s="60"/>
      <c r="J13" s="60"/>
      <c r="K13" s="60"/>
      <c r="L13" s="60"/>
      <c r="M13" s="60"/>
      <c r="N13" s="60"/>
      <c r="O13" s="60"/>
      <c r="P13" s="60"/>
      <c r="Q13" s="60"/>
      <c r="R13" s="60"/>
      <c r="S13" s="60"/>
      <c r="T13" s="60"/>
      <c r="U13" s="60"/>
    </row>
    <row r="14" spans="2:21" ht="27" customHeight="1" thickBot="1" x14ac:dyDescent="0.2">
      <c r="B14" s="21" t="s">
        <v>36</v>
      </c>
      <c r="C14" s="86" t="s">
        <v>33</v>
      </c>
      <c r="D14" s="87"/>
      <c r="E14" s="22" t="s">
        <v>10</v>
      </c>
      <c r="F14" s="23" t="s">
        <v>11</v>
      </c>
      <c r="G14" s="24" t="s">
        <v>12</v>
      </c>
    </row>
    <row r="15" spans="2:21" ht="27" customHeight="1" thickTop="1" x14ac:dyDescent="0.15">
      <c r="B15" s="16" t="s">
        <v>38</v>
      </c>
      <c r="C15" s="64" t="s">
        <v>80</v>
      </c>
      <c r="D15" s="65"/>
      <c r="E15" s="38">
        <v>2487200</v>
      </c>
      <c r="F15" s="39">
        <v>0</v>
      </c>
      <c r="G15" s="40">
        <v>0</v>
      </c>
    </row>
    <row r="16" spans="2:21" ht="27" customHeight="1" x14ac:dyDescent="0.15">
      <c r="B16" s="2" t="s">
        <v>39</v>
      </c>
      <c r="C16" s="72" t="s">
        <v>4</v>
      </c>
      <c r="D16" s="10" t="s">
        <v>18</v>
      </c>
      <c r="E16" s="29" t="s">
        <v>69</v>
      </c>
      <c r="F16" s="30" t="s">
        <v>69</v>
      </c>
      <c r="G16" s="31" t="s">
        <v>69</v>
      </c>
    </row>
    <row r="17" spans="2:21" ht="27" customHeight="1" x14ac:dyDescent="0.15">
      <c r="B17" s="2" t="s">
        <v>40</v>
      </c>
      <c r="C17" s="72"/>
      <c r="D17" s="10" t="s">
        <v>129</v>
      </c>
      <c r="E17" s="29" t="s">
        <v>69</v>
      </c>
      <c r="F17" s="30" t="s">
        <v>69</v>
      </c>
      <c r="G17" s="31" t="s">
        <v>69</v>
      </c>
    </row>
    <row r="18" spans="2:21" ht="27" customHeight="1" x14ac:dyDescent="0.15">
      <c r="B18" s="2" t="s">
        <v>41</v>
      </c>
      <c r="C18" s="70" t="s">
        <v>5</v>
      </c>
      <c r="D18" s="71"/>
      <c r="E18" s="41">
        <v>27485</v>
      </c>
      <c r="F18" s="42">
        <v>28043</v>
      </c>
      <c r="G18" s="43">
        <v>36708</v>
      </c>
    </row>
    <row r="19" spans="2:21" ht="27" customHeight="1" x14ac:dyDescent="0.15">
      <c r="B19" s="2" t="s">
        <v>42</v>
      </c>
      <c r="C19" s="92" t="s">
        <v>127</v>
      </c>
      <c r="D19" s="93"/>
      <c r="E19" s="29" t="s">
        <v>65</v>
      </c>
      <c r="F19" s="30" t="s">
        <v>65</v>
      </c>
      <c r="G19" s="31" t="s">
        <v>65</v>
      </c>
    </row>
    <row r="20" spans="2:21" ht="27" customHeight="1" x14ac:dyDescent="0.15">
      <c r="B20" s="2" t="s">
        <v>44</v>
      </c>
      <c r="C20" s="64" t="s">
        <v>81</v>
      </c>
      <c r="D20" s="65"/>
      <c r="E20" s="38">
        <v>0</v>
      </c>
      <c r="F20" s="39">
        <v>0</v>
      </c>
      <c r="G20" s="40">
        <v>0</v>
      </c>
    </row>
    <row r="21" spans="2:21" ht="27" customHeight="1" x14ac:dyDescent="0.15">
      <c r="B21" s="2" t="s">
        <v>46</v>
      </c>
      <c r="C21" s="64" t="s">
        <v>2</v>
      </c>
      <c r="D21" s="65"/>
      <c r="E21" s="29" t="s">
        <v>70</v>
      </c>
      <c r="F21" s="30" t="s">
        <v>69</v>
      </c>
      <c r="G21" s="31" t="s">
        <v>69</v>
      </c>
    </row>
    <row r="22" spans="2:21" ht="27" customHeight="1" x14ac:dyDescent="0.15">
      <c r="B22" s="2" t="s">
        <v>47</v>
      </c>
      <c r="C22" s="72" t="s">
        <v>3</v>
      </c>
      <c r="D22" s="10" t="s">
        <v>82</v>
      </c>
      <c r="E22" s="35">
        <v>1</v>
      </c>
      <c r="F22" s="36">
        <v>0</v>
      </c>
      <c r="G22" s="37">
        <v>0</v>
      </c>
    </row>
    <row r="23" spans="2:21" ht="27" customHeight="1" x14ac:dyDescent="0.15">
      <c r="B23" s="2" t="s">
        <v>48</v>
      </c>
      <c r="C23" s="72"/>
      <c r="D23" s="10" t="s">
        <v>83</v>
      </c>
      <c r="E23" s="35">
        <v>0</v>
      </c>
      <c r="F23" s="36">
        <v>0</v>
      </c>
      <c r="G23" s="37">
        <v>0</v>
      </c>
    </row>
    <row r="24" spans="2:21" ht="27" customHeight="1" x14ac:dyDescent="0.15">
      <c r="B24" s="2" t="s">
        <v>49</v>
      </c>
      <c r="C24" s="72"/>
      <c r="D24" s="10" t="s">
        <v>84</v>
      </c>
      <c r="E24" s="35">
        <v>0</v>
      </c>
      <c r="F24" s="36">
        <v>0</v>
      </c>
      <c r="G24" s="37">
        <v>0</v>
      </c>
    </row>
    <row r="25" spans="2:21" ht="27" customHeight="1" x14ac:dyDescent="0.15">
      <c r="B25" s="2" t="s">
        <v>50</v>
      </c>
      <c r="C25" s="64" t="s">
        <v>85</v>
      </c>
      <c r="D25" s="65"/>
      <c r="E25" s="35">
        <v>1</v>
      </c>
      <c r="F25" s="36">
        <v>0</v>
      </c>
      <c r="G25" s="37">
        <v>0</v>
      </c>
    </row>
    <row r="26" spans="2:21" ht="27" customHeight="1" x14ac:dyDescent="0.15">
      <c r="B26" s="2" t="s">
        <v>53</v>
      </c>
      <c r="C26" s="64" t="s">
        <v>86</v>
      </c>
      <c r="D26" s="65"/>
      <c r="E26" s="38">
        <v>929000</v>
      </c>
      <c r="F26" s="39">
        <v>0</v>
      </c>
      <c r="G26" s="40">
        <v>0</v>
      </c>
      <c r="I26" s="88" t="s">
        <v>133</v>
      </c>
      <c r="J26" s="88"/>
      <c r="K26" s="88"/>
      <c r="L26" s="88"/>
      <c r="M26" s="88"/>
      <c r="N26" s="88"/>
      <c r="O26" s="88"/>
      <c r="P26" s="88"/>
      <c r="Q26" s="88"/>
      <c r="R26" s="88"/>
      <c r="S26" s="88"/>
      <c r="T26" s="88"/>
      <c r="U26" s="88"/>
    </row>
    <row r="27" spans="2:21" ht="27" customHeight="1" x14ac:dyDescent="0.15">
      <c r="B27" s="2" t="s">
        <v>54</v>
      </c>
      <c r="C27" s="64" t="s">
        <v>87</v>
      </c>
      <c r="D27" s="65"/>
      <c r="E27" s="38">
        <v>6000</v>
      </c>
      <c r="F27" s="39">
        <v>0</v>
      </c>
      <c r="G27" s="40">
        <v>0</v>
      </c>
      <c r="I27" s="88"/>
      <c r="J27" s="88"/>
      <c r="K27" s="88"/>
      <c r="L27" s="88"/>
      <c r="M27" s="88"/>
      <c r="N27" s="88"/>
      <c r="O27" s="88"/>
      <c r="P27" s="88"/>
      <c r="Q27" s="88"/>
      <c r="R27" s="88"/>
      <c r="S27" s="88"/>
      <c r="T27" s="88"/>
      <c r="U27" s="88"/>
    </row>
    <row r="28" spans="2:21" ht="27" customHeight="1" x14ac:dyDescent="0.15">
      <c r="B28" s="2" t="s">
        <v>55</v>
      </c>
      <c r="C28" s="64" t="s">
        <v>88</v>
      </c>
      <c r="D28" s="65"/>
      <c r="E28" s="38">
        <v>0</v>
      </c>
      <c r="F28" s="39">
        <v>0</v>
      </c>
      <c r="G28" s="40">
        <v>0</v>
      </c>
      <c r="I28" s="88"/>
      <c r="J28" s="88"/>
      <c r="K28" s="88"/>
      <c r="L28" s="88"/>
      <c r="M28" s="88"/>
      <c r="N28" s="88"/>
      <c r="O28" s="88"/>
      <c r="P28" s="88"/>
      <c r="Q28" s="88"/>
      <c r="R28" s="88"/>
      <c r="S28" s="88"/>
      <c r="T28" s="88"/>
      <c r="U28" s="88"/>
    </row>
    <row r="29" spans="2:21" ht="27" customHeight="1" thickBot="1" x14ac:dyDescent="0.2">
      <c r="B29" s="13" t="s">
        <v>56</v>
      </c>
      <c r="C29" s="66" t="s">
        <v>7</v>
      </c>
      <c r="D29" s="67"/>
      <c r="E29" s="32" t="s">
        <v>68</v>
      </c>
      <c r="F29" s="33" t="s">
        <v>67</v>
      </c>
      <c r="G29" s="34" t="s">
        <v>67</v>
      </c>
      <c r="I29" s="88"/>
      <c r="J29" s="88"/>
      <c r="K29" s="88"/>
      <c r="L29" s="88"/>
      <c r="M29" s="88"/>
      <c r="N29" s="88"/>
      <c r="O29" s="88"/>
      <c r="P29" s="88"/>
      <c r="Q29" s="88"/>
      <c r="R29" s="88"/>
      <c r="S29" s="88"/>
      <c r="T29" s="88"/>
      <c r="U29" s="88"/>
    </row>
    <row r="30" spans="2:21" ht="27" customHeight="1" thickTop="1" x14ac:dyDescent="0.15">
      <c r="B30" s="17" t="s">
        <v>43</v>
      </c>
      <c r="C30" s="73" t="s">
        <v>37</v>
      </c>
      <c r="D30" s="71"/>
      <c r="E30" s="8">
        <v>0</v>
      </c>
      <c r="F30" s="5">
        <v>0</v>
      </c>
      <c r="G30" s="6">
        <v>1350000</v>
      </c>
      <c r="I30" s="88"/>
      <c r="J30" s="88"/>
      <c r="K30" s="88"/>
      <c r="L30" s="88"/>
      <c r="M30" s="88"/>
      <c r="N30" s="88"/>
      <c r="O30" s="88"/>
      <c r="P30" s="88"/>
      <c r="Q30" s="88"/>
      <c r="R30" s="88"/>
      <c r="S30" s="88"/>
      <c r="T30" s="88"/>
      <c r="U30" s="88"/>
    </row>
    <row r="31" spans="2:21" ht="27" customHeight="1" x14ac:dyDescent="0.15">
      <c r="B31" s="2" t="s">
        <v>45</v>
      </c>
      <c r="C31" s="70" t="s">
        <v>89</v>
      </c>
      <c r="D31" s="71"/>
      <c r="E31" s="8">
        <v>2487200</v>
      </c>
      <c r="F31" s="5">
        <v>0</v>
      </c>
      <c r="G31" s="6">
        <v>0</v>
      </c>
      <c r="I31" s="88"/>
      <c r="J31" s="88"/>
      <c r="K31" s="88"/>
      <c r="L31" s="88"/>
      <c r="M31" s="88"/>
      <c r="N31" s="88"/>
      <c r="O31" s="88"/>
      <c r="P31" s="88"/>
      <c r="Q31" s="88"/>
      <c r="R31" s="88"/>
      <c r="S31" s="88"/>
      <c r="T31" s="88"/>
      <c r="U31" s="88"/>
    </row>
    <row r="32" spans="2:21" ht="27" customHeight="1" x14ac:dyDescent="0.15">
      <c r="B32" s="2" t="s">
        <v>51</v>
      </c>
      <c r="C32" s="64" t="s">
        <v>90</v>
      </c>
      <c r="D32" s="65"/>
      <c r="E32" s="11">
        <v>3</v>
      </c>
      <c r="F32" s="11">
        <v>0</v>
      </c>
      <c r="G32" s="15">
        <v>0</v>
      </c>
      <c r="H32" s="12"/>
      <c r="I32" s="88"/>
      <c r="J32" s="88"/>
      <c r="K32" s="88"/>
      <c r="L32" s="88"/>
      <c r="M32" s="88"/>
      <c r="N32" s="88"/>
      <c r="O32" s="88"/>
      <c r="P32" s="88"/>
      <c r="Q32" s="88"/>
      <c r="R32" s="88"/>
      <c r="S32" s="88"/>
      <c r="T32" s="88"/>
      <c r="U32" s="88"/>
    </row>
    <row r="33" spans="2:21" ht="27" customHeight="1" x14ac:dyDescent="0.15">
      <c r="B33" s="2" t="s">
        <v>52</v>
      </c>
      <c r="C33" s="72" t="s">
        <v>91</v>
      </c>
      <c r="D33" s="65"/>
      <c r="E33" s="9">
        <v>1820000</v>
      </c>
      <c r="F33" s="3">
        <v>350000</v>
      </c>
      <c r="G33" s="4">
        <v>350000</v>
      </c>
      <c r="I33" s="88"/>
      <c r="J33" s="88"/>
      <c r="K33" s="88"/>
      <c r="L33" s="88"/>
      <c r="M33" s="88"/>
      <c r="N33" s="88"/>
      <c r="O33" s="88"/>
      <c r="P33" s="88"/>
      <c r="Q33" s="88"/>
      <c r="R33" s="88"/>
      <c r="S33" s="88"/>
      <c r="T33" s="88"/>
      <c r="U33" s="88"/>
    </row>
    <row r="34" spans="2:21" ht="27" customHeight="1" thickBot="1" x14ac:dyDescent="0.2">
      <c r="B34" s="7" t="s">
        <v>57</v>
      </c>
      <c r="C34" s="66" t="s">
        <v>92</v>
      </c>
      <c r="D34" s="67"/>
      <c r="E34" s="47">
        <v>51200</v>
      </c>
      <c r="F34" s="48">
        <v>0</v>
      </c>
      <c r="G34" s="49">
        <v>0</v>
      </c>
      <c r="I34" s="88"/>
      <c r="J34" s="88"/>
      <c r="K34" s="88"/>
      <c r="L34" s="88"/>
      <c r="M34" s="88"/>
      <c r="N34" s="88"/>
      <c r="O34" s="88"/>
      <c r="P34" s="88"/>
      <c r="Q34" s="88"/>
      <c r="R34" s="88"/>
      <c r="S34" s="88"/>
      <c r="T34" s="88"/>
      <c r="U34" s="88"/>
    </row>
    <row r="35" spans="2:21" ht="27" customHeight="1" thickTop="1" thickBot="1" x14ac:dyDescent="0.2">
      <c r="B35" s="50"/>
      <c r="C35" s="68" t="s">
        <v>9</v>
      </c>
      <c r="D35" s="69"/>
      <c r="E35" s="89" t="s">
        <v>128</v>
      </c>
      <c r="F35" s="90"/>
      <c r="G35" s="91"/>
      <c r="H35" s="18"/>
      <c r="I35" s="88"/>
      <c r="J35" s="88"/>
      <c r="K35" s="88"/>
      <c r="L35" s="88"/>
      <c r="M35" s="88"/>
      <c r="N35" s="88"/>
      <c r="O35" s="88"/>
      <c r="P35" s="88"/>
      <c r="Q35" s="88"/>
      <c r="R35" s="88"/>
      <c r="S35" s="88"/>
      <c r="T35" s="88"/>
      <c r="U35" s="88"/>
    </row>
    <row r="36" spans="2:21" x14ac:dyDescent="0.15">
      <c r="I36" s="88"/>
      <c r="J36" s="88"/>
      <c r="K36" s="88"/>
      <c r="L36" s="88"/>
      <c r="M36" s="88"/>
      <c r="N36" s="88"/>
      <c r="O36" s="88"/>
      <c r="P36" s="88"/>
      <c r="Q36" s="88"/>
      <c r="R36" s="88"/>
      <c r="S36" s="88"/>
      <c r="T36" s="88"/>
      <c r="U36" s="88"/>
    </row>
  </sheetData>
  <sheetProtection password="FE18" sheet="1" objects="1" scenarios="1"/>
  <mergeCells count="26">
    <mergeCell ref="F8:G8"/>
    <mergeCell ref="I5:U10"/>
    <mergeCell ref="I26:U36"/>
    <mergeCell ref="C32:D32"/>
    <mergeCell ref="C33:D33"/>
    <mergeCell ref="C34:D34"/>
    <mergeCell ref="C35:D35"/>
    <mergeCell ref="E35:G35"/>
    <mergeCell ref="C31:D31"/>
    <mergeCell ref="C18:D18"/>
    <mergeCell ref="C19:D19"/>
    <mergeCell ref="C20:D20"/>
    <mergeCell ref="C21:D21"/>
    <mergeCell ref="C22:C24"/>
    <mergeCell ref="C25:D25"/>
    <mergeCell ref="C26:D26"/>
    <mergeCell ref="C27:D27"/>
    <mergeCell ref="C28:D28"/>
    <mergeCell ref="C29:D29"/>
    <mergeCell ref="C30:D30"/>
    <mergeCell ref="C16:C17"/>
    <mergeCell ref="B8:D8"/>
    <mergeCell ref="B9:D9"/>
    <mergeCell ref="B10:D10"/>
    <mergeCell ref="C14:D14"/>
    <mergeCell ref="C15:D15"/>
  </mergeCells>
  <phoneticPr fontId="1"/>
  <dataValidations count="1">
    <dataValidation type="whole" allowBlank="1" showInputMessage="1" showErrorMessage="1" sqref="E8">
      <formula1>2000</formula1>
      <formula2>9999</formula2>
    </dataValidation>
  </dataValidations>
  <pageMargins left="0.23622047244094491" right="0.23622047244094491" top="0.74803149606299213" bottom="0.74803149606299213" header="0.31496062992125984" footer="0.31496062992125984"/>
  <pageSetup paperSize="9" scale="86" fitToWidth="2" orientation="portrait" r:id="rId1"/>
  <colBreaks count="1" manualBreakCount="1">
    <brk id="8" max="34" man="1"/>
  </colBreaks>
  <drawing r:id="rId2"/>
  <extLst>
    <ext xmlns:x14="http://schemas.microsoft.com/office/spreadsheetml/2009/9/main" uri="{78C0D931-6437-407d-A8EE-F0AAD7539E65}">
      <x14:conditionalFormattings>
        <x14:conditionalFormatting xmlns:xm="http://schemas.microsoft.com/office/excel/2006/main">
          <x14:cfRule type="expression" priority="3" id="{9E593285-F7B1-4D58-A2CA-2538A5B6390A}">
            <xm:f>計算シート!$B$2=3</xm:f>
            <x14:dxf>
              <fill>
                <patternFill>
                  <bgColor theme="1"/>
                </patternFill>
              </fill>
            </x14:dxf>
          </x14:cfRule>
          <xm:sqref>E14:F34</xm:sqref>
        </x14:conditionalFormatting>
        <x14:conditionalFormatting xmlns:xm="http://schemas.microsoft.com/office/excel/2006/main">
          <x14:cfRule type="expression" priority="2" id="{D183E929-F027-4931-8E84-DFE59E4C8485}">
            <xm:f>計算シート!$B$2=2</xm:f>
            <x14:dxf>
              <fill>
                <patternFill>
                  <bgColor theme="1"/>
                </patternFill>
              </fill>
            </x14:dxf>
          </x14:cfRule>
          <xm:sqref>F14:F34</xm:sqref>
        </x14:conditionalFormatting>
        <x14:conditionalFormatting xmlns:xm="http://schemas.microsoft.com/office/excel/2006/main">
          <x14:cfRule type="expression" priority="1" id="{81EBBC7B-4231-4D4F-9859-18074803200F}">
            <xm:f>計算シート!$B$2=3</xm:f>
            <x14:dxf>
              <fill>
                <patternFill>
                  <bgColor theme="1"/>
                </patternFill>
              </fill>
            </x14:dxf>
          </x14:cfRule>
          <xm:sqref>G32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workbookViewId="0">
      <selection activeCell="C22" sqref="C22:D22"/>
    </sheetView>
  </sheetViews>
  <sheetFormatPr defaultRowHeight="13.5" x14ac:dyDescent="0.15"/>
  <sheetData>
    <row r="1" spans="1:14" x14ac:dyDescent="0.15">
      <c r="A1" t="s">
        <v>20</v>
      </c>
      <c r="B1" t="s">
        <v>58</v>
      </c>
      <c r="C1" t="s">
        <v>15</v>
      </c>
      <c r="D1" t="s">
        <v>58</v>
      </c>
      <c r="E1" t="s">
        <v>6</v>
      </c>
      <c r="F1" t="s">
        <v>58</v>
      </c>
      <c r="G1" t="s">
        <v>16</v>
      </c>
      <c r="H1" t="s">
        <v>58</v>
      </c>
      <c r="I1" t="s">
        <v>2</v>
      </c>
      <c r="J1" t="s">
        <v>58</v>
      </c>
      <c r="K1" t="s">
        <v>17</v>
      </c>
      <c r="L1" t="s">
        <v>58</v>
      </c>
      <c r="M1" t="s">
        <v>19</v>
      </c>
      <c r="N1" t="s">
        <v>58</v>
      </c>
    </row>
    <row r="2" spans="1:14" x14ac:dyDescent="0.15">
      <c r="A2" t="s">
        <v>59</v>
      </c>
      <c r="B2">
        <v>1</v>
      </c>
      <c r="C2" t="s">
        <v>62</v>
      </c>
      <c r="D2">
        <v>1</v>
      </c>
      <c r="E2" t="s">
        <v>65</v>
      </c>
      <c r="F2">
        <v>0</v>
      </c>
      <c r="G2" t="s">
        <v>67</v>
      </c>
      <c r="H2">
        <v>0</v>
      </c>
      <c r="I2" t="s">
        <v>69</v>
      </c>
      <c r="J2">
        <v>0</v>
      </c>
      <c r="K2" t="s">
        <v>69</v>
      </c>
      <c r="L2">
        <v>0</v>
      </c>
      <c r="M2" t="s">
        <v>69</v>
      </c>
      <c r="N2">
        <v>0</v>
      </c>
    </row>
    <row r="3" spans="1:14" x14ac:dyDescent="0.15">
      <c r="A3" t="s">
        <v>60</v>
      </c>
      <c r="B3">
        <v>2</v>
      </c>
      <c r="C3" t="s">
        <v>63</v>
      </c>
      <c r="D3">
        <v>3</v>
      </c>
      <c r="E3" t="s">
        <v>66</v>
      </c>
      <c r="F3">
        <v>1</v>
      </c>
      <c r="G3" t="s">
        <v>68</v>
      </c>
      <c r="H3">
        <v>1</v>
      </c>
      <c r="I3" t="s">
        <v>70</v>
      </c>
      <c r="J3">
        <v>1</v>
      </c>
      <c r="K3" t="s">
        <v>73</v>
      </c>
      <c r="L3">
        <v>1</v>
      </c>
      <c r="M3" t="s">
        <v>76</v>
      </c>
      <c r="N3">
        <v>1</v>
      </c>
    </row>
    <row r="4" spans="1:14" x14ac:dyDescent="0.15">
      <c r="A4" t="s">
        <v>61</v>
      </c>
      <c r="B4">
        <v>3</v>
      </c>
      <c r="C4" t="s">
        <v>64</v>
      </c>
      <c r="D4">
        <v>4</v>
      </c>
      <c r="I4" t="s">
        <v>71</v>
      </c>
      <c r="J4">
        <v>2</v>
      </c>
      <c r="K4" t="s">
        <v>74</v>
      </c>
      <c r="L4">
        <v>2</v>
      </c>
      <c r="M4" t="s">
        <v>77</v>
      </c>
      <c r="N4">
        <v>2</v>
      </c>
    </row>
    <row r="5" spans="1:14" x14ac:dyDescent="0.15">
      <c r="C5" t="s">
        <v>94</v>
      </c>
      <c r="D5">
        <v>5</v>
      </c>
      <c r="I5" t="s">
        <v>72</v>
      </c>
      <c r="J5">
        <v>3</v>
      </c>
      <c r="K5" t="s">
        <v>75</v>
      </c>
      <c r="L5">
        <v>3</v>
      </c>
      <c r="M5" t="s">
        <v>78</v>
      </c>
      <c r="N5">
        <v>3</v>
      </c>
    </row>
    <row r="6" spans="1:14" x14ac:dyDescent="0.15">
      <c r="C6" t="s">
        <v>107</v>
      </c>
      <c r="D6">
        <v>2</v>
      </c>
      <c r="M6" t="s">
        <v>111</v>
      </c>
      <c r="N6">
        <v>4</v>
      </c>
    </row>
  </sheetData>
  <phoneticPr fontId="1"/>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19" sqref="B19"/>
    </sheetView>
  </sheetViews>
  <sheetFormatPr defaultRowHeight="13.5" x14ac:dyDescent="0.15"/>
  <cols>
    <col min="1" max="1" width="32.875" bestFit="1" customWidth="1"/>
    <col min="2" max="3" width="12.375" bestFit="1" customWidth="1"/>
    <col min="4" max="4" width="14.5" customWidth="1"/>
  </cols>
  <sheetData>
    <row r="1" spans="1:4" x14ac:dyDescent="0.15">
      <c r="B1" t="s">
        <v>10</v>
      </c>
      <c r="C1" t="s">
        <v>11</v>
      </c>
      <c r="D1" t="s">
        <v>14</v>
      </c>
    </row>
    <row r="2" spans="1:4" x14ac:dyDescent="0.15">
      <c r="A2" t="s">
        <v>34</v>
      </c>
      <c r="B2">
        <f>VLOOKUP(入力シート!E10,リストボックス!A1:B4,2,0)</f>
        <v>1</v>
      </c>
    </row>
    <row r="3" spans="1:4" x14ac:dyDescent="0.15">
      <c r="A3" t="s">
        <v>32</v>
      </c>
      <c r="B3">
        <f>VLOOKUP(入力シート!E9,リストボックス!C2:D6,2,0)</f>
        <v>1</v>
      </c>
    </row>
    <row r="4" spans="1:4" x14ac:dyDescent="0.15">
      <c r="A4" t="s">
        <v>79</v>
      </c>
      <c r="B4" s="1">
        <f>DATE(入力シート!E8,4,1)</f>
        <v>45017</v>
      </c>
    </row>
    <row r="5" spans="1:4" x14ac:dyDescent="0.15">
      <c r="A5" t="s">
        <v>21</v>
      </c>
      <c r="B5" s="1">
        <f>IF(B3=3,DATE(YEAR(B4)-1,1,1),DATE(YEAR(B4),1,1))</f>
        <v>44927</v>
      </c>
    </row>
    <row r="6" spans="1:4" x14ac:dyDescent="0.15">
      <c r="A6" t="s">
        <v>13</v>
      </c>
      <c r="B6">
        <f>DATEDIF(入力シート!E18,$B$5,"y")</f>
        <v>123</v>
      </c>
      <c r="C6">
        <f>DATEDIF(入力シート!F18,$B$5,"y")</f>
        <v>123</v>
      </c>
      <c r="D6">
        <f>DATEDIF(入力シート!G18,$B$5,"y")</f>
        <v>123</v>
      </c>
    </row>
    <row r="7" spans="1:4" x14ac:dyDescent="0.15">
      <c r="A7" t="s">
        <v>6</v>
      </c>
      <c r="B7">
        <f>VLOOKUP(入力シート!E19,リストボックス!$E$1:$F$3,2,0)</f>
        <v>0</v>
      </c>
      <c r="C7">
        <f>VLOOKUP(入力シート!F19,リストボックス!$E$1:$F$3,2,0)</f>
        <v>0</v>
      </c>
      <c r="D7">
        <f>VLOOKUP(入力シート!G19,リストボックス!$E$1:$F$3,2,0)</f>
        <v>0</v>
      </c>
    </row>
    <row r="8" spans="1:4" x14ac:dyDescent="0.15">
      <c r="A8" t="s">
        <v>22</v>
      </c>
      <c r="B8">
        <f>VLOOKUP(入力シート!E29,リストボックス!$G$1:$H$3,2,0)</f>
        <v>0</v>
      </c>
      <c r="C8">
        <f>VLOOKUP(入力シート!F29,リストボックス!$G$1:$H$3,2,0)</f>
        <v>0</v>
      </c>
      <c r="D8">
        <f>VLOOKUP(入力シート!G29,リストボックス!$G$1:$H$3,2,0)</f>
        <v>0</v>
      </c>
    </row>
    <row r="9" spans="1:4" x14ac:dyDescent="0.15">
      <c r="A9" t="s">
        <v>0</v>
      </c>
      <c r="B9">
        <f>入力シート!E15</f>
        <v>0</v>
      </c>
      <c r="C9">
        <f>入力シート!F15</f>
        <v>0</v>
      </c>
      <c r="D9">
        <f>入力シート!G15</f>
        <v>0</v>
      </c>
    </row>
    <row r="10" spans="1:4" x14ac:dyDescent="0.15">
      <c r="A10" t="s">
        <v>1</v>
      </c>
      <c r="B10">
        <f>入力シート!E15-入力シート!E20</f>
        <v>0</v>
      </c>
      <c r="C10">
        <f>入力シート!F15-入力シート!F20</f>
        <v>0</v>
      </c>
      <c r="D10">
        <f>入力シート!G15-入力シート!G20</f>
        <v>0</v>
      </c>
    </row>
    <row r="11" spans="1:4" x14ac:dyDescent="0.15">
      <c r="A11" t="s">
        <v>23</v>
      </c>
      <c r="B11">
        <f>IF(VLOOKUP(入力シート!E21,リストボックス!$I$1:$J$5,2,0)&gt;0,1,0)</f>
        <v>0</v>
      </c>
      <c r="C11">
        <f>IF(VLOOKUP(入力シート!F21,リストボックス!$I$1:$J$5,2,0)&gt;0,1,0)</f>
        <v>0</v>
      </c>
      <c r="D11">
        <f>IF(VLOOKUP(入力シート!G21,リストボックス!$I$1:$J$5,2,0)&gt;0,1,0)</f>
        <v>0</v>
      </c>
    </row>
    <row r="12" spans="1:4" x14ac:dyDescent="0.15">
      <c r="A12" t="s">
        <v>24</v>
      </c>
      <c r="B12">
        <f>SUM(B11,入力シート!E22:E25)</f>
        <v>0</v>
      </c>
      <c r="C12">
        <f>SUM(C11,入力シート!F22:F25)</f>
        <v>0</v>
      </c>
      <c r="D12">
        <f>SUM(D11,入力シート!G22:G25)</f>
        <v>0</v>
      </c>
    </row>
    <row r="13" spans="1:4" x14ac:dyDescent="0.15">
      <c r="A13" t="s">
        <v>25</v>
      </c>
      <c r="B13">
        <f>350000*(1+B12)+IF(B12&gt;0,320000,0)+IF(B23=1,100000,0)</f>
        <v>450000</v>
      </c>
      <c r="C13">
        <f>350000*(1+C12)+IF(C12&gt;0,320000,0)+IF(B23=1,100000,0)</f>
        <v>450000</v>
      </c>
      <c r="D13">
        <f>350000*(1+D12)+IF(D12&gt;0,320000,0)+IF(B23=1,100000,0)</f>
        <v>450000</v>
      </c>
    </row>
    <row r="14" spans="1:4" x14ac:dyDescent="0.15">
      <c r="A14" t="s">
        <v>26</v>
      </c>
      <c r="B14">
        <f>VLOOKUP(入力シート!E16,リストボックス!$K$1:$L$5,2,0)</f>
        <v>0</v>
      </c>
      <c r="C14">
        <f>VLOOKUP(入力シート!F16,リストボックス!$K$1:$L$5,2,0)</f>
        <v>0</v>
      </c>
      <c r="D14">
        <f>VLOOKUP(入力シート!G16,リストボックス!$K$1:$L$5,2,0)</f>
        <v>0</v>
      </c>
    </row>
    <row r="15" spans="1:4" x14ac:dyDescent="0.15">
      <c r="A15" t="s">
        <v>27</v>
      </c>
      <c r="B15">
        <f>VLOOKUP(入力シート!E17,リストボックス!$M$1:$N$6,2,0)</f>
        <v>0</v>
      </c>
      <c r="C15">
        <f>VLOOKUP(入力シート!F17,リストボックス!$M$1:$N$6,2,0)</f>
        <v>0</v>
      </c>
      <c r="D15">
        <f>VLOOKUP(入力シート!G17,リストボックス!$M$1:$N$6,2,0)</f>
        <v>0</v>
      </c>
    </row>
    <row r="16" spans="1:4" x14ac:dyDescent="0.15">
      <c r="A16" t="s">
        <v>28</v>
      </c>
      <c r="B16" s="58">
        <f>IF(YEAR(B5)&gt;2022,IF(B6&lt;18,1,0),IF(B6&lt;20,1,0))</f>
        <v>0</v>
      </c>
      <c r="C16" s="58">
        <f>IF(YEAR(B5)&gt;2022,IF(C6&lt;18,1,0),IF(C6&lt;20,1,0))</f>
        <v>0</v>
      </c>
      <c r="D16" s="58">
        <f>IF(YEAR(B5)&gt;2022,IF(D6&lt;18,1,0),IF(D6&lt;20,1,0))</f>
        <v>0</v>
      </c>
    </row>
    <row r="17" spans="1:5" x14ac:dyDescent="0.15">
      <c r="A17" t="s">
        <v>29</v>
      </c>
      <c r="B17">
        <f>IF(SUM(B14:B16)&gt;0,1250000+IF(B23=1,100000,0),0)</f>
        <v>0</v>
      </c>
      <c r="C17">
        <f>IF(SUM(C14:C16)&gt;0,1250000+IF(B23=1,100000,0),0)</f>
        <v>0</v>
      </c>
      <c r="D17">
        <f>IF(SUM(D14:D16)&gt;0,1250000+IF(B23=1,100000,0),0)</f>
        <v>0</v>
      </c>
    </row>
    <row r="18" spans="1:5" x14ac:dyDescent="0.15">
      <c r="A18" t="s">
        <v>30</v>
      </c>
      <c r="B18">
        <f>入力シート!E26</f>
        <v>0</v>
      </c>
      <c r="C18">
        <f>入力シート!F26</f>
        <v>0</v>
      </c>
      <c r="D18">
        <f>入力シート!G26</f>
        <v>0</v>
      </c>
    </row>
    <row r="19" spans="1:5" x14ac:dyDescent="0.15">
      <c r="A19" t="s">
        <v>31</v>
      </c>
      <c r="B19">
        <f>SUM(入力シート!E27:E28)*IF(B8=1,3/4,1)</f>
        <v>0</v>
      </c>
      <c r="C19">
        <f>SUM(入力シート!F27:F28)*IF(C8=1,3/4,1)</f>
        <v>0</v>
      </c>
      <c r="D19">
        <f>SUM(入力シート!G27:G28)*IF(D8=1,3/4,1)</f>
        <v>0</v>
      </c>
    </row>
    <row r="20" spans="1:5" x14ac:dyDescent="0.15">
      <c r="A20" t="s">
        <v>35</v>
      </c>
      <c r="B20">
        <f>IF(OR(B7=1,B9&lt;=B17,B10&lt;=B13),1,0)</f>
        <v>1</v>
      </c>
      <c r="C20">
        <f>IF(OR(C7=1,C9&lt;=C17,C10&lt;=C13),1,0)</f>
        <v>1</v>
      </c>
      <c r="D20">
        <f>IF(OR(D7=1,D9&lt;=D17,D10&lt;=D13),1,0)</f>
        <v>1</v>
      </c>
    </row>
    <row r="21" spans="1:5" x14ac:dyDescent="0.15">
      <c r="A21" t="s">
        <v>8</v>
      </c>
      <c r="B21" s="57">
        <f>MAX(0,IF(B2=3,0,IF(B20=1,0,ROUNDDOWN(B18*0.06-B19,-2))))</f>
        <v>0</v>
      </c>
      <c r="C21" s="57">
        <f>MAX(0,IF(B2=1,IF(C20=1,0,ROUNDDOWN(C18*0.06-C19,-2)),0))</f>
        <v>0</v>
      </c>
      <c r="D21">
        <f>MAX(0,IF(D20=1,0,ROUNDDOWN(D18*0.06-D19,-2)))</f>
        <v>0</v>
      </c>
    </row>
    <row r="22" spans="1:5" x14ac:dyDescent="0.15">
      <c r="A22" t="s">
        <v>9</v>
      </c>
      <c r="B22" s="57" t="str">
        <f>IF(AND(B3=2,入力シート!E8&gt;=2020),"エラー",IF(入力シート!E8=0,"年度が入力されていません",IF(SUM(B29:C29,D21)&lt;100,"第Ⅰ区分",IF(SUM(B29:C29,D21)&lt;25600,"第Ⅱ区分",IF(SUM(B29:C29,D21)&lt;51300,"第Ⅲ区分","対象外")))))</f>
        <v>第Ⅰ区分</v>
      </c>
    </row>
    <row r="23" spans="1:5" x14ac:dyDescent="0.15">
      <c r="A23" t="s">
        <v>105</v>
      </c>
      <c r="B23">
        <f>IF(入力シート!E8&lt;2021,0,IF(AND(入力シート!E8=2021,B3=3),0,1))</f>
        <v>1</v>
      </c>
      <c r="E23" t="s">
        <v>106</v>
      </c>
    </row>
    <row r="24" spans="1:5" x14ac:dyDescent="0.15">
      <c r="A24" t="s">
        <v>112</v>
      </c>
      <c r="B24" s="57">
        <f>IF(YEAR(B5)&gt;2021,1,0)</f>
        <v>1</v>
      </c>
      <c r="E24" t="s">
        <v>118</v>
      </c>
    </row>
    <row r="25" spans="1:5" x14ac:dyDescent="0.15">
      <c r="A25" t="s">
        <v>116</v>
      </c>
      <c r="B25">
        <f>DATEDIF(入力シート!G18,$B$5-1,"y")</f>
        <v>122</v>
      </c>
    </row>
    <row r="26" spans="1:5" x14ac:dyDescent="0.15">
      <c r="A26" t="s">
        <v>115</v>
      </c>
      <c r="B26" s="55">
        <f>IFERROR(VALUE(TEXT(MONTH(入力シート!G18),"00")&amp;TEXT(DAY(入力シート!G18),"00")),1000)</f>
        <v>100</v>
      </c>
    </row>
    <row r="27" spans="1:5" x14ac:dyDescent="0.15">
      <c r="A27" s="57" t="s">
        <v>114</v>
      </c>
      <c r="B27" s="57">
        <f>IFERROR(IF(AND(B24=1,B25=18,B26&gt;101,B26&lt;=401),1,0),0)</f>
        <v>0</v>
      </c>
      <c r="C27" s="57"/>
    </row>
    <row r="28" spans="1:5" x14ac:dyDescent="0.15">
      <c r="A28" s="57" t="s">
        <v>113</v>
      </c>
      <c r="B28" s="57">
        <f>IF(AND($B$27=1,SUM(入力シート!E22)&gt;0,IF(SUM(入力シート!F22)&gt;0,IF(B21&gt;=C21,1,0),1)&gt;0),7200,0)</f>
        <v>0</v>
      </c>
      <c r="C28" s="57">
        <f>IF(AND($B$27=1,SUM(入力シート!F22)&gt;0,IF(SUM(入力シート!E22)&gt;0,IF(B21&lt;C21,1,0),1)&gt;0),7200,0)</f>
        <v>0</v>
      </c>
    </row>
    <row r="29" spans="1:5" x14ac:dyDescent="0.15">
      <c r="A29" s="57" t="s">
        <v>119</v>
      </c>
      <c r="B29" s="57">
        <f>IFERROR(MAX(0,B21-B28),B21)</f>
        <v>0</v>
      </c>
      <c r="C29" s="57">
        <f>IFERROR(MAX(0,C21-C28),C21)</f>
        <v>0</v>
      </c>
    </row>
  </sheetData>
  <phoneticPr fontId="1"/>
  <pageMargins left="0.7" right="0.7" top="0.75" bottom="0.75" header="0.3" footer="0.3"/>
  <pageSetup paperSize="9" orientation="portrait"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A7" sqref="A7"/>
    </sheetView>
  </sheetViews>
  <sheetFormatPr defaultRowHeight="13.5" x14ac:dyDescent="0.15"/>
  <cols>
    <col min="1" max="1" width="10.5" bestFit="1" customWidth="1"/>
  </cols>
  <sheetData>
    <row r="1" spans="1:2" x14ac:dyDescent="0.15">
      <c r="A1" s="1">
        <v>43922</v>
      </c>
      <c r="B1" t="s">
        <v>108</v>
      </c>
    </row>
    <row r="2" spans="1:2" x14ac:dyDescent="0.15">
      <c r="A2" s="1">
        <v>44075</v>
      </c>
      <c r="B2" t="s">
        <v>109</v>
      </c>
    </row>
    <row r="3" spans="1:2" x14ac:dyDescent="0.15">
      <c r="A3" s="1">
        <v>44256</v>
      </c>
      <c r="B3" t="s">
        <v>110</v>
      </c>
    </row>
    <row r="4" spans="1:2" x14ac:dyDescent="0.15">
      <c r="A4" s="1">
        <v>44652</v>
      </c>
      <c r="B4" t="s">
        <v>117</v>
      </c>
    </row>
    <row r="5" spans="1:2" x14ac:dyDescent="0.15">
      <c r="A5" s="1">
        <v>44816</v>
      </c>
      <c r="B5" t="s">
        <v>121</v>
      </c>
    </row>
    <row r="6" spans="1:2" x14ac:dyDescent="0.15">
      <c r="A6" s="1">
        <v>45001</v>
      </c>
      <c r="B6" t="s">
        <v>122</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入力シート</vt:lpstr>
      <vt:lpstr>入力例</vt:lpstr>
      <vt:lpstr>リストボックス</vt:lpstr>
      <vt:lpstr>計算シート</vt:lpstr>
      <vt:lpstr>修正履歴</vt:lpstr>
      <vt:lpstr>入力シート!Print_Area</vt:lpstr>
      <vt:lpstr>入力例!Print_Area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支給額算定基準額判定ツール</dc:title>
  <dc:creator>JASSO</dc:creator>
  <cp:lastModifiedBy>JASSO</cp:lastModifiedBy>
  <cp:lastPrinted>2023-01-17T10:59:07Z</cp:lastPrinted>
  <dcterms:created xsi:type="dcterms:W3CDTF">2006-09-16T00:00:00Z</dcterms:created>
  <dcterms:modified xsi:type="dcterms:W3CDTF">2023-04-13T08:05:21Z</dcterms:modified>
</cp:coreProperties>
</file>