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30.0.12\gakushitaiyoka\家計急変係\2024年度\04_支援区分見直し_03_支援区分見直しスケジュール\計算表作成\20240208_一般向け\"/>
    </mc:Choice>
  </mc:AlternateContent>
  <workbookProtection workbookPassword="8201" lockStructure="1"/>
  <bookViews>
    <workbookView xWindow="0" yWindow="0" windowWidth="28800" windowHeight="12360" firstSheet="1" activeTab="1"/>
  </bookViews>
  <sheets>
    <sheet name="パターン" sheetId="2" state="hidden" r:id="rId1"/>
    <sheet name="1" sheetId="15" r:id="rId2"/>
  </sheets>
  <definedNames>
    <definedName name="_xlnm._FilterDatabase" localSheetId="1" hidden="1">'1'!$D$2:$O$2</definedName>
    <definedName name="_xlnm.Print_Area" localSheetId="1">'1'!$A$1:$R$39</definedName>
    <definedName name="_xlnm.Print_Area" localSheetId="0">パターン!$A:$M</definedName>
    <definedName name="_xlnm.Print_Titles" localSheetId="0">パターン!$A:$A,パターン!$1:$1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5" l="1"/>
  <c r="B35" i="15" l="1"/>
  <c r="B34" i="15" l="1"/>
  <c r="B14" i="15"/>
  <c r="Q30" i="15" l="1"/>
  <c r="Q12" i="15"/>
  <c r="Q18" i="15" s="1"/>
  <c r="Q6" i="15"/>
  <c r="Q3" i="15"/>
  <c r="K3" i="15"/>
  <c r="J3" i="15" s="1"/>
  <c r="E3" i="15"/>
  <c r="L3" i="15" l="1"/>
  <c r="M3" i="15"/>
  <c r="I3" i="15"/>
  <c r="Q9" i="15"/>
  <c r="Q15" i="15"/>
  <c r="E10" i="15"/>
  <c r="Q25" i="15"/>
  <c r="Q22" i="15" s="1"/>
  <c r="O3" i="15" l="1"/>
  <c r="G3" i="15" s="1"/>
  <c r="E4" i="15" s="1"/>
  <c r="H4" i="15" s="1"/>
  <c r="L4" i="15" l="1"/>
  <c r="M4" i="15"/>
  <c r="J4" i="15"/>
  <c r="F4" i="15"/>
  <c r="I4" i="15"/>
  <c r="O4" i="15" s="1"/>
  <c r="G4" i="15"/>
  <c r="E5" i="15" s="1"/>
  <c r="H5" i="15" s="1"/>
  <c r="D4" i="15"/>
  <c r="M5" i="15" l="1"/>
  <c r="L5" i="15"/>
  <c r="D5" i="15"/>
  <c r="J5" i="15"/>
  <c r="F5" i="15"/>
  <c r="G5" i="15"/>
  <c r="E6" i="15" s="1"/>
  <c r="H6" i="15" s="1"/>
  <c r="I5" i="15"/>
  <c r="N5" i="15" l="1"/>
  <c r="L6" i="15"/>
  <c r="M6" i="15"/>
  <c r="D6" i="15"/>
  <c r="J6" i="15"/>
  <c r="F6" i="15"/>
  <c r="N6" i="15" l="1"/>
  <c r="C1" i="2"/>
  <c r="D1" i="2" s="1"/>
  <c r="E1" i="2" s="1"/>
  <c r="F1" i="2" s="1"/>
  <c r="G1" i="2" s="1"/>
  <c r="H1" i="2" s="1"/>
  <c r="I1" i="2" s="1"/>
  <c r="J1" i="2" s="1"/>
  <c r="K1" i="2" s="1"/>
  <c r="L1" i="2" s="1"/>
  <c r="M1"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O5" i="15"/>
  <c r="G6" i="15" s="1"/>
  <c r="E7" i="15" s="1"/>
  <c r="H7" i="15" s="1"/>
  <c r="O6" i="15" l="1"/>
  <c r="G7" i="15" s="1"/>
  <c r="E8" i="15" s="1"/>
  <c r="H8" i="15" s="1"/>
  <c r="K5" i="15"/>
  <c r="I6" i="15" s="1"/>
  <c r="L7" i="15"/>
  <c r="J7" i="15"/>
  <c r="M7" i="15"/>
  <c r="D7" i="15"/>
  <c r="F7" i="15"/>
  <c r="N7" i="15" l="1"/>
  <c r="K6" i="15"/>
  <c r="I7" i="15" s="1"/>
  <c r="M8" i="15"/>
  <c r="D8" i="15"/>
  <c r="L8" i="15"/>
  <c r="J8" i="15"/>
  <c r="F8" i="15"/>
  <c r="N8" i="15" l="1"/>
  <c r="O7" i="15"/>
  <c r="K7" i="15" l="1"/>
  <c r="I8" i="15" s="1"/>
  <c r="G8" i="15"/>
  <c r="E9" i="15" s="1"/>
  <c r="K8" i="15" l="1"/>
  <c r="O8" i="15" s="1"/>
  <c r="H9" i="15"/>
  <c r="M9" i="15"/>
  <c r="I9" i="15"/>
  <c r="K9" i="15" s="1"/>
  <c r="F9" i="15"/>
  <c r="N9" i="15"/>
  <c r="G9" i="15"/>
  <c r="L9" i="15"/>
  <c r="O9" i="15"/>
  <c r="D9" i="15"/>
  <c r="J9" i="15"/>
</calcChain>
</file>

<file path=xl/sharedStrings.xml><?xml version="1.0" encoding="utf-8"?>
<sst xmlns="http://schemas.openxmlformats.org/spreadsheetml/2006/main" count="186" uniqueCount="47">
  <si>
    <t xml:space="preserve"> </t>
    <phoneticPr fontId="2"/>
  </si>
  <si>
    <t>平常化年月</t>
    <rPh sb="0" eb="3">
      <t>ヘイジョウカ</t>
    </rPh>
    <rPh sb="3" eb="5">
      <t>ネンゲツ</t>
    </rPh>
    <phoneticPr fontId="2"/>
  </si>
  <si>
    <t>平常化前月</t>
    <rPh sb="0" eb="3">
      <t>ヘイジョウカ</t>
    </rPh>
    <rPh sb="3" eb="5">
      <t>ゼンゲツ</t>
    </rPh>
    <phoneticPr fontId="2"/>
  </si>
  <si>
    <t>事由発生年の10月</t>
    <rPh sb="0" eb="2">
      <t>ジユウ</t>
    </rPh>
    <rPh sb="2" eb="4">
      <t>ハッセイ</t>
    </rPh>
    <rPh sb="4" eb="5">
      <t>ネン</t>
    </rPh>
    <rPh sb="8" eb="9">
      <t>ガツ</t>
    </rPh>
    <phoneticPr fontId="2"/>
  </si>
  <si>
    <t>～</t>
    <phoneticPr fontId="2"/>
  </si>
  <si>
    <t>平常化</t>
    <rPh sb="0" eb="3">
      <t>ヘイジョウカ</t>
    </rPh>
    <phoneticPr fontId="2"/>
  </si>
  <si>
    <t>発生翌月～開始前月</t>
    <rPh sb="0" eb="2">
      <t>ハッセイ</t>
    </rPh>
    <rPh sb="2" eb="4">
      <t>ヨクゲツ</t>
    </rPh>
    <rPh sb="5" eb="7">
      <t>カイシ</t>
    </rPh>
    <rPh sb="7" eb="9">
      <t>ゼンゲツ</t>
    </rPh>
    <phoneticPr fontId="2"/>
  </si>
  <si>
    <t>支給開始前月</t>
    <rPh sb="0" eb="2">
      <t>シキュウ</t>
    </rPh>
    <rPh sb="2" eb="4">
      <t>カイシ</t>
    </rPh>
    <rPh sb="4" eb="6">
      <t>ゼンゲツ</t>
    </rPh>
    <phoneticPr fontId="2"/>
  </si>
  <si>
    <t>支給開始年月</t>
    <rPh sb="0" eb="2">
      <t>シキュウ</t>
    </rPh>
    <rPh sb="2" eb="4">
      <t>カイシ</t>
    </rPh>
    <rPh sb="4" eb="6">
      <t>ネンゲツ</t>
    </rPh>
    <phoneticPr fontId="2"/>
  </si>
  <si>
    <t>採用時</t>
    <rPh sb="0" eb="3">
      <t>サイヨウジ</t>
    </rPh>
    <phoneticPr fontId="2"/>
  </si>
  <si>
    <t>事由発生翌月</t>
    <rPh sb="0" eb="2">
      <t>ジユウ</t>
    </rPh>
    <rPh sb="2" eb="4">
      <t>ハッセイ</t>
    </rPh>
    <rPh sb="4" eb="6">
      <t>ヨクゲツ</t>
    </rPh>
    <phoneticPr fontId="2"/>
  </si>
  <si>
    <t>取得済所得月数</t>
    <rPh sb="0" eb="2">
      <t>ショトク</t>
    </rPh>
    <rPh sb="2" eb="4">
      <t>ツキスウ</t>
    </rPh>
    <phoneticPr fontId="2"/>
  </si>
  <si>
    <t>提出期限</t>
    <rPh sb="0" eb="2">
      <t>テイシュツ</t>
    </rPh>
    <rPh sb="2" eb="4">
      <t>キゲン</t>
    </rPh>
    <phoneticPr fontId="2"/>
  </si>
  <si>
    <t>支援区分適用期間</t>
    <rPh sb="0" eb="2">
      <t>シエン</t>
    </rPh>
    <rPh sb="2" eb="4">
      <t>クブン</t>
    </rPh>
    <rPh sb="4" eb="6">
      <t>テキヨウ</t>
    </rPh>
    <rPh sb="6" eb="8">
      <t>キカン</t>
    </rPh>
    <phoneticPr fontId="2"/>
  </si>
  <si>
    <t>回次</t>
    <rPh sb="0" eb="2">
      <t>カイジ</t>
    </rPh>
    <phoneticPr fontId="2"/>
  </si>
  <si>
    <t>事由発生年月</t>
    <rPh sb="0" eb="2">
      <t>ジユウ</t>
    </rPh>
    <rPh sb="2" eb="4">
      <t>ハッセイ</t>
    </rPh>
    <rPh sb="4" eb="6">
      <t>ネンゲツ</t>
    </rPh>
    <phoneticPr fontId="2"/>
  </si>
  <si>
    <t>上～下の月数</t>
    <rPh sb="0" eb="1">
      <t>ウエ</t>
    </rPh>
    <rPh sb="2" eb="3">
      <t>シタ</t>
    </rPh>
    <rPh sb="4" eb="6">
      <t>ツキスウ</t>
    </rPh>
    <phoneticPr fontId="2"/>
  </si>
  <si>
    <t>【取扱説明書】</t>
    <rPh sb="1" eb="3">
      <t>トリアツカイ</t>
    </rPh>
    <rPh sb="3" eb="6">
      <t>セツメイショ</t>
    </rPh>
    <phoneticPr fontId="2"/>
  </si>
  <si>
    <t>―</t>
  </si>
  <si>
    <t>　　【解説】</t>
    <rPh sb="3" eb="5">
      <t>カイセツ</t>
    </rPh>
    <phoneticPr fontId="2"/>
  </si>
  <si>
    <t>平常化前年</t>
    <rPh sb="0" eb="3">
      <t>ヘイジョウカ</t>
    </rPh>
    <rPh sb="3" eb="5">
      <t>ゼンネン</t>
    </rPh>
    <phoneticPr fontId="2"/>
  </si>
  <si>
    <t>平常化年</t>
    <rPh sb="0" eb="3">
      <t>ヘイジョウカ</t>
    </rPh>
    <rPh sb="3" eb="4">
      <t>トシ</t>
    </rPh>
    <phoneticPr fontId="2"/>
  </si>
  <si>
    <t>生活保護判定日</t>
    <rPh sb="0" eb="2">
      <t>セイカツ</t>
    </rPh>
    <rPh sb="2" eb="4">
      <t>ホゴ</t>
    </rPh>
    <rPh sb="4" eb="6">
      <t>ハンテイ</t>
    </rPh>
    <rPh sb="6" eb="7">
      <t>ビ</t>
    </rPh>
    <phoneticPr fontId="2"/>
  </si>
  <si>
    <t>　　</t>
    <phoneticPr fontId="2"/>
  </si>
  <si>
    <t>　　平常化する時期は、事由発生年の翌々年10月です。</t>
    <rPh sb="2" eb="5">
      <t>ヘイジョウカ</t>
    </rPh>
    <rPh sb="7" eb="9">
      <t>ジキ</t>
    </rPh>
    <rPh sb="11" eb="16">
      <t>ジユウハッセイネン</t>
    </rPh>
    <rPh sb="17" eb="19">
      <t>ヨクヨク</t>
    </rPh>
    <rPh sb="19" eb="20">
      <t>ネン</t>
    </rPh>
    <rPh sb="22" eb="23">
      <t>ガツ</t>
    </rPh>
    <phoneticPr fontId="2"/>
  </si>
  <si>
    <t>　　表示されます。</t>
    <rPh sb="2" eb="4">
      <t>ヒョウジ</t>
    </rPh>
    <phoneticPr fontId="2"/>
  </si>
  <si>
    <t>　※生活保護判定日とは、「家計急変現況届」において“該当年１月１日時点で生活保護の支給を受けていた”と回答する場合に参照する年月日です。</t>
    <rPh sb="2" eb="6">
      <t>セイカツホゴ</t>
    </rPh>
    <rPh sb="6" eb="8">
      <t>ハンテイ</t>
    </rPh>
    <rPh sb="8" eb="9">
      <t>ビ</t>
    </rPh>
    <rPh sb="13" eb="15">
      <t>カケイ</t>
    </rPh>
    <rPh sb="15" eb="17">
      <t>キュウヘン</t>
    </rPh>
    <rPh sb="17" eb="20">
      <t>ゲンキョウトドケ</t>
    </rPh>
    <rPh sb="26" eb="28">
      <t>ガイトウ</t>
    </rPh>
    <rPh sb="28" eb="29">
      <t>ネン</t>
    </rPh>
    <rPh sb="30" eb="31">
      <t>ガツ</t>
    </rPh>
    <rPh sb="32" eb="33">
      <t>ニチ</t>
    </rPh>
    <rPh sb="33" eb="35">
      <t>ジテン</t>
    </rPh>
    <rPh sb="36" eb="40">
      <t>セイカツホゴ</t>
    </rPh>
    <rPh sb="41" eb="43">
      <t>シキュウ</t>
    </rPh>
    <rPh sb="44" eb="45">
      <t>ウ</t>
    </rPh>
    <phoneticPr fontId="2"/>
  </si>
  <si>
    <t>　</t>
    <phoneticPr fontId="2"/>
  </si>
  <si>
    <t>N列より右はバックデータ。公開時は非表示にする。</t>
    <rPh sb="1" eb="2">
      <t>レツ</t>
    </rPh>
    <rPh sb="4" eb="5">
      <t>ミギ</t>
    </rPh>
    <rPh sb="13" eb="15">
      <t>コウカイ</t>
    </rPh>
    <rPh sb="15" eb="16">
      <t>ジ</t>
    </rPh>
    <rPh sb="17" eb="20">
      <t>ヒヒョウジ</t>
    </rPh>
    <phoneticPr fontId="2"/>
  </si>
  <si>
    <t>切替時期確認</t>
    <rPh sb="0" eb="2">
      <t>キリカ</t>
    </rPh>
    <rPh sb="2" eb="4">
      <t>ジキ</t>
    </rPh>
    <rPh sb="4" eb="6">
      <t>カクニン</t>
    </rPh>
    <phoneticPr fontId="2"/>
  </si>
  <si>
    <t>住民税情報年度</t>
    <rPh sb="0" eb="2">
      <t>ジュウミン</t>
    </rPh>
    <rPh sb="2" eb="3">
      <t>ゼイ</t>
    </rPh>
    <rPh sb="3" eb="5">
      <t>ジョウホウ</t>
    </rPh>
    <rPh sb="5" eb="7">
      <t>ネンド</t>
    </rPh>
    <phoneticPr fontId="2"/>
  </si>
  <si>
    <t>必要な収入証明書類</t>
    <rPh sb="0" eb="2">
      <t>ヒツヨウ</t>
    </rPh>
    <rPh sb="3" eb="5">
      <t>シュウニュウ</t>
    </rPh>
    <rPh sb="5" eb="8">
      <t>ショウメイショ</t>
    </rPh>
    <rPh sb="8" eb="9">
      <t>ルイ</t>
    </rPh>
    <phoneticPr fontId="2"/>
  </si>
  <si>
    <t>　※平常化とは、マイナンバーによって取得した住民税情報のみに基づいて支援区分見直しを行うようになった状態をいいます。</t>
    <rPh sb="2" eb="5">
      <t>ヘイジョウカ</t>
    </rPh>
    <rPh sb="18" eb="20">
      <t>シュトク</t>
    </rPh>
    <rPh sb="22" eb="25">
      <t>ジュウミンゼイ</t>
    </rPh>
    <rPh sb="25" eb="27">
      <t>ジョウホウ</t>
    </rPh>
    <rPh sb="30" eb="31">
      <t>モト</t>
    </rPh>
    <rPh sb="34" eb="36">
      <t>シエン</t>
    </rPh>
    <rPh sb="36" eb="38">
      <t>クブン</t>
    </rPh>
    <rPh sb="38" eb="40">
      <t>ミナオ</t>
    </rPh>
    <phoneticPr fontId="2"/>
  </si>
  <si>
    <t>　　各回次で参照する住民税情報の年度は、「住民税情報年度」の項目をご確認ください。</t>
    <rPh sb="2" eb="3">
      <t>カク</t>
    </rPh>
    <rPh sb="3" eb="5">
      <t>カイジ</t>
    </rPh>
    <rPh sb="6" eb="8">
      <t>サンショウ</t>
    </rPh>
    <rPh sb="10" eb="13">
      <t>ジュウミンゼイ</t>
    </rPh>
    <rPh sb="13" eb="15">
      <t>ジョウホウ</t>
    </rPh>
    <rPh sb="16" eb="18">
      <t>ネンド</t>
    </rPh>
    <rPh sb="21" eb="24">
      <t>ジュウミンゼイ</t>
    </rPh>
    <rPh sb="24" eb="26">
      <t>ジョウホウ</t>
    </rPh>
    <rPh sb="26" eb="28">
      <t>ネンド</t>
    </rPh>
    <rPh sb="30" eb="32">
      <t>コウモク</t>
    </rPh>
    <rPh sb="34" eb="36">
      <t>カクニン</t>
    </rPh>
    <phoneticPr fontId="2"/>
  </si>
  <si>
    <t>縦が事由発生年月、横が支給開始年月。</t>
    <phoneticPr fontId="2"/>
  </si>
  <si>
    <t>　(1) 進学（高等専門学校４年次進級者は進級と読替え。以下同じ）前に家計急変が発生し、進学後３か月以内に申請した場合は、</t>
    <rPh sb="5" eb="7">
      <t>シンガク</t>
    </rPh>
    <rPh sb="8" eb="14">
      <t>コウトウセンモンガッコウ</t>
    </rPh>
    <rPh sb="15" eb="16">
      <t>ネン</t>
    </rPh>
    <rPh sb="16" eb="17">
      <t>ジ</t>
    </rPh>
    <rPh sb="17" eb="20">
      <t>シンキュウシャ</t>
    </rPh>
    <rPh sb="21" eb="23">
      <t>シンキュウ</t>
    </rPh>
    <rPh sb="24" eb="26">
      <t>ヨミカ</t>
    </rPh>
    <rPh sb="28" eb="30">
      <t>イカ</t>
    </rPh>
    <rPh sb="30" eb="31">
      <t>オナ</t>
    </rPh>
    <rPh sb="33" eb="34">
      <t>マエ</t>
    </rPh>
    <rPh sb="35" eb="37">
      <t>カケイ</t>
    </rPh>
    <rPh sb="37" eb="39">
      <t>キュウヘン</t>
    </rPh>
    <rPh sb="40" eb="42">
      <t>ハッセイ</t>
    </rPh>
    <rPh sb="44" eb="46">
      <t>シンガク</t>
    </rPh>
    <rPh sb="46" eb="47">
      <t>ゴ</t>
    </rPh>
    <rPh sb="49" eb="50">
      <t>ゲツ</t>
    </rPh>
    <rPh sb="50" eb="52">
      <t>イナイ</t>
    </rPh>
    <rPh sb="53" eb="55">
      <t>シンセイ</t>
    </rPh>
    <phoneticPr fontId="2"/>
  </si>
  <si>
    <t>　　　進学した年月を支給開始年月として選択してください。</t>
    <rPh sb="3" eb="5">
      <t>シンガク</t>
    </rPh>
    <rPh sb="7" eb="9">
      <t>ネンゲツ</t>
    </rPh>
    <rPh sb="10" eb="16">
      <t>シキュウカイシネンゲツ</t>
    </rPh>
    <rPh sb="19" eb="21">
      <t>センタク</t>
    </rPh>
    <phoneticPr fontId="2"/>
  </si>
  <si>
    <t>　　表示させるツールです。</t>
    <rPh sb="2" eb="4">
      <t>ヒョウジ</t>
    </rPh>
    <phoneticPr fontId="2"/>
  </si>
  <si>
    <t>２．事由発生年月と支給開始年月をプルダウンから選択してください。選択した組合せに応じ、平常化までの支援区分見直しスケジュールが</t>
    <rPh sb="2" eb="8">
      <t>ジユウハッセイネンゲツ</t>
    </rPh>
    <rPh sb="9" eb="15">
      <t>シキュウカイシネンゲツ</t>
    </rPh>
    <rPh sb="23" eb="25">
      <t>センタク</t>
    </rPh>
    <rPh sb="32" eb="34">
      <t>センタク</t>
    </rPh>
    <rPh sb="36" eb="38">
      <t>クミアワ</t>
    </rPh>
    <rPh sb="40" eb="41">
      <t>オウ</t>
    </rPh>
    <phoneticPr fontId="2"/>
  </si>
  <si>
    <t>３．支給開始年月については、次の点にご留意ください。</t>
    <rPh sb="2" eb="8">
      <t>シキュウカイシネンゲツ</t>
    </rPh>
    <rPh sb="14" eb="15">
      <t>ツギ</t>
    </rPh>
    <rPh sb="16" eb="17">
      <t>テン</t>
    </rPh>
    <rPh sb="19" eb="21">
      <t>リュウイ</t>
    </rPh>
    <phoneticPr fontId="2"/>
  </si>
  <si>
    <t>　(2) 事由発生年月の前月以前の支給開始年月を選択した場合は、正しい結果が得られません。</t>
    <rPh sb="5" eb="11">
      <t>ジユウハッセイネンゲツ</t>
    </rPh>
    <rPh sb="12" eb="14">
      <t>ゼンゲツ</t>
    </rPh>
    <rPh sb="14" eb="16">
      <t>イゼン</t>
    </rPh>
    <rPh sb="17" eb="23">
      <t>シキュウカイシネンゲツ</t>
    </rPh>
    <rPh sb="24" eb="26">
      <t>センタク</t>
    </rPh>
    <rPh sb="28" eb="30">
      <t>バアイ</t>
    </rPh>
    <rPh sb="32" eb="33">
      <t>タダ</t>
    </rPh>
    <rPh sb="35" eb="37">
      <t>ケッカ</t>
    </rPh>
    <rPh sb="38" eb="39">
      <t>エ</t>
    </rPh>
    <phoneticPr fontId="2"/>
  </si>
  <si>
    <t>４．給付奨学金（家計急変採用）の支援区分見直しにもマイナンバーによって取得した住民税情報を使用します。</t>
    <rPh sb="2" eb="4">
      <t>キュウフ</t>
    </rPh>
    <rPh sb="8" eb="10">
      <t>カケイ</t>
    </rPh>
    <rPh sb="10" eb="12">
      <t>キュウヘン</t>
    </rPh>
    <rPh sb="12" eb="14">
      <t>サイヨウ</t>
    </rPh>
    <rPh sb="16" eb="18">
      <t>シエン</t>
    </rPh>
    <rPh sb="18" eb="20">
      <t>クブン</t>
    </rPh>
    <rPh sb="20" eb="22">
      <t>ミナオ</t>
    </rPh>
    <rPh sb="35" eb="37">
      <t>シュトク</t>
    </rPh>
    <rPh sb="39" eb="42">
      <t>ジュウミンゼイ</t>
    </rPh>
    <rPh sb="42" eb="44">
      <t>ジョウホウ</t>
    </rPh>
    <rPh sb="45" eb="47">
      <t>シヨウ</t>
    </rPh>
    <phoneticPr fontId="2"/>
  </si>
  <si>
    <t>５．生活保護の支給を受けている場合、その判定日が変更となる回次は「生活保護判定日」の項目をご確認ください。</t>
    <rPh sb="2" eb="6">
      <t>セイカツホゴ</t>
    </rPh>
    <rPh sb="7" eb="9">
      <t>シキュウ</t>
    </rPh>
    <rPh sb="10" eb="11">
      <t>ウ</t>
    </rPh>
    <rPh sb="15" eb="17">
      <t>バアイ</t>
    </rPh>
    <rPh sb="20" eb="22">
      <t>ハンテイ</t>
    </rPh>
    <rPh sb="22" eb="23">
      <t>ビ</t>
    </rPh>
    <rPh sb="24" eb="26">
      <t>ヘンコウ</t>
    </rPh>
    <rPh sb="29" eb="31">
      <t>カイジ</t>
    </rPh>
    <rPh sb="33" eb="37">
      <t>セイカツホゴ</t>
    </rPh>
    <rPh sb="37" eb="39">
      <t>ハンテイ</t>
    </rPh>
    <rPh sb="39" eb="40">
      <t>ビ</t>
    </rPh>
    <rPh sb="42" eb="44">
      <t>コウモク</t>
    </rPh>
    <rPh sb="46" eb="48">
      <t>カクニン</t>
    </rPh>
    <phoneticPr fontId="2"/>
  </si>
  <si>
    <t>以上</t>
    <rPh sb="0" eb="2">
      <t>イジョウ</t>
    </rPh>
    <phoneticPr fontId="2"/>
  </si>
  <si>
    <t>「―」は想定されない組合せ、1は想定される組合せ。想定される組合せは330パターンある。</t>
    <rPh sb="4" eb="6">
      <t>ソウテイ</t>
    </rPh>
    <rPh sb="10" eb="12">
      <t>クミアワ</t>
    </rPh>
    <rPh sb="16" eb="18">
      <t>ソウテイ</t>
    </rPh>
    <rPh sb="21" eb="23">
      <t>クミアワ</t>
    </rPh>
    <rPh sb="25" eb="27">
      <t>ソウテイ</t>
    </rPh>
    <rPh sb="30" eb="32">
      <t>クミアワ</t>
    </rPh>
    <phoneticPr fontId="2"/>
  </si>
  <si>
    <t>　　が表示されますが、正しい結果表示とはなりません）。</t>
    <rPh sb="16" eb="18">
      <t>ヒョウジ</t>
    </rPh>
    <phoneticPr fontId="2"/>
  </si>
  <si>
    <t>　　また、選択した組合せによっては支援区分見直しがなく平常化に至る場合があります（「採用時」の１行のみスケジュールが表示されます）。</t>
    <rPh sb="42" eb="45">
      <t>サイヨウジ</t>
    </rPh>
    <rPh sb="48" eb="49">
      <t>ギョウ</t>
    </rPh>
    <rPh sb="58" eb="60">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</si>
</sst>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
    <numFmt numFmtId="177" formatCode="General&quot;か&quot;&quot;月&quot;"/>
    <numFmt numFmtId="178" formatCode="yyyy/mm/dd"/>
    <numFmt numFmtId="179" formatCode="General&quot;回&quot;&quot;目&quot;"/>
  </numFmts>
  <fonts count="9" x14ac:knownFonts="1">
    <font>
      <sz val="12"/>
      <color theme="1"/>
      <name val="ＭＳ ゴシック"/>
      <family val="2"/>
      <charset val="128"/>
    </font>
    <font>
      <sz val="11"/>
      <color theme="1"/>
      <name val="メイリオ"/>
      <family val="3"/>
      <charset val="128"/>
    </font>
    <font>
      <sz val="6"/>
      <name val="ＭＳ ゴシック"/>
      <family val="2"/>
      <charset val="128"/>
    </font>
    <font>
      <sz val="11"/>
      <color rgb="FFFF0000"/>
      <name val="メイリオ"/>
      <family val="3"/>
      <charset val="128"/>
    </font>
    <font>
      <b/>
      <sz val="11"/>
      <color theme="1"/>
      <name val="メイリオ"/>
      <family val="3"/>
      <charset val="128"/>
    </font>
    <font>
      <sz val="11"/>
      <name val="メイリオ"/>
      <family val="3"/>
      <charset val="128"/>
    </font>
    <font>
      <sz val="9"/>
      <color theme="1"/>
      <name val="メイリオ"/>
      <family val="3"/>
      <charset val="128"/>
    </font>
    <font>
      <sz val="11"/>
      <color rgb="FF000000"/>
      <name val="メイリオ"/>
      <family val="3"/>
      <charset val="128"/>
    </font>
    <font>
      <sz val="11"/>
      <color theme="0"/>
      <name val="メイリオ"/>
      <family val="3"/>
      <charset val="128"/>
    </font>
  </fonts>
  <fills count="7">
    <fill>
      <patternFill patternType="none"/>
    </fill>
    <fill>
      <patternFill patternType="gray125"/>
    </fill>
    <fill>
      <patternFill patternType="solid">
        <fgColor rgb="FFCCFFCC"/>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1" fillId="0" borderId="0" xfId="0" applyFont="1">
      <alignment vertical="center"/>
    </xf>
    <xf numFmtId="176" fontId="1" fillId="0" borderId="1" xfId="0" applyNumberFormat="1" applyFont="1" applyBorder="1">
      <alignment vertical="center"/>
    </xf>
    <xf numFmtId="176" fontId="1" fillId="0" borderId="8" xfId="0" applyNumberFormat="1" applyFont="1" applyBorder="1">
      <alignment vertical="center"/>
    </xf>
    <xf numFmtId="176" fontId="1" fillId="0" borderId="7" xfId="0" applyNumberFormat="1" applyFont="1" applyBorder="1">
      <alignment vertical="center"/>
    </xf>
    <xf numFmtId="176" fontId="3" fillId="2" borderId="6" xfId="0" applyNumberFormat="1" applyFont="1" applyFill="1" applyBorder="1" applyProtection="1">
      <alignment vertical="center"/>
      <protection locked="0"/>
    </xf>
    <xf numFmtId="0" fontId="1" fillId="0" borderId="1"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2" xfId="0" applyNumberFormat="1" applyFont="1" applyBorder="1">
      <alignment vertical="center"/>
    </xf>
    <xf numFmtId="0" fontId="1" fillId="0" borderId="9" xfId="0" applyFont="1" applyBorder="1">
      <alignment vertical="center"/>
    </xf>
    <xf numFmtId="0" fontId="1" fillId="0" borderId="10" xfId="0" applyFont="1" applyFill="1" applyBorder="1" applyAlignment="1">
      <alignment horizontal="center" vertical="center"/>
    </xf>
    <xf numFmtId="0" fontId="7" fillId="0" borderId="0" xfId="0" applyFont="1">
      <alignment vertical="center"/>
    </xf>
    <xf numFmtId="0" fontId="1" fillId="0" borderId="0" xfId="0" applyFo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Protection="1">
      <alignment vertical="center"/>
      <protection hidden="1"/>
    </xf>
    <xf numFmtId="0" fontId="1" fillId="5" borderId="5"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protection hidden="1"/>
    </xf>
    <xf numFmtId="0" fontId="1" fillId="5" borderId="4" xfId="0" applyFont="1" applyFill="1" applyBorder="1" applyAlignment="1" applyProtection="1">
      <alignment horizontal="centerContinuous" vertical="center"/>
      <protection hidden="1"/>
    </xf>
    <xf numFmtId="0" fontId="1" fillId="5" borderId="3" xfId="0" applyFont="1" applyFill="1" applyBorder="1" applyAlignment="1" applyProtection="1">
      <alignment horizontal="centerContinuous" vertical="center"/>
      <protection hidden="1"/>
    </xf>
    <xf numFmtId="0" fontId="1" fillId="5" borderId="2" xfId="0" applyFont="1" applyFill="1" applyBorder="1" applyAlignment="1" applyProtection="1">
      <alignment horizontal="centerContinuous" vertical="center"/>
      <protection hidden="1"/>
    </xf>
    <xf numFmtId="0" fontId="5" fillId="5" borderId="1" xfId="0" applyFont="1" applyFill="1" applyBorder="1" applyAlignment="1" applyProtection="1">
      <alignment horizontal="center" vertical="center"/>
      <protection hidden="1"/>
    </xf>
    <xf numFmtId="0" fontId="5" fillId="5" borderId="4" xfId="0" applyFont="1" applyFill="1" applyBorder="1" applyAlignment="1" applyProtection="1">
      <alignment horizontal="centerContinuous" vertical="center"/>
      <protection hidden="1"/>
    </xf>
    <xf numFmtId="0" fontId="5" fillId="5" borderId="3" xfId="0" applyFont="1" applyFill="1" applyBorder="1" applyAlignment="1" applyProtection="1">
      <alignment horizontal="centerContinuous" vertical="center"/>
      <protection hidden="1"/>
    </xf>
    <xf numFmtId="0" fontId="5" fillId="5" borderId="2" xfId="0" applyFont="1" applyFill="1" applyBorder="1" applyAlignment="1" applyProtection="1">
      <alignment horizontal="centerContinuous" vertical="center"/>
      <protection hidden="1"/>
    </xf>
    <xf numFmtId="0" fontId="5" fillId="5"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Continuous" vertical="center"/>
      <protection hidden="1"/>
    </xf>
    <xf numFmtId="0" fontId="1" fillId="3" borderId="1"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76" fontId="5" fillId="4" borderId="4" xfId="0" applyNumberFormat="1" applyFont="1" applyFill="1" applyBorder="1" applyAlignment="1" applyProtection="1">
      <alignment horizontal="center" vertical="center"/>
      <protection hidden="1"/>
    </xf>
    <xf numFmtId="176" fontId="5" fillId="4" borderId="3" xfId="0" applyNumberFormat="1" applyFont="1" applyFill="1" applyBorder="1" applyAlignment="1" applyProtection="1">
      <alignment horizontal="center" vertical="center"/>
      <protection hidden="1"/>
    </xf>
    <xf numFmtId="176" fontId="1" fillId="0" borderId="2" xfId="0" applyNumberFormat="1" applyFont="1" applyFill="1" applyBorder="1" applyAlignment="1" applyProtection="1">
      <alignment horizontal="center" vertical="center"/>
      <protection hidden="1"/>
    </xf>
    <xf numFmtId="176" fontId="5" fillId="0" borderId="2" xfId="0" applyNumberFormat="1" applyFont="1" applyFill="1" applyBorder="1" applyAlignment="1" applyProtection="1">
      <alignment horizontal="center" vertical="center"/>
      <protection hidden="1"/>
    </xf>
    <xf numFmtId="0" fontId="5" fillId="6" borderId="2" xfId="0" applyNumberFormat="1" applyFont="1" applyFill="1" applyBorder="1" applyAlignment="1" applyProtection="1">
      <alignment horizontal="center" vertical="center"/>
      <protection hidden="1"/>
    </xf>
    <xf numFmtId="177" fontId="5" fillId="0" borderId="1" xfId="0" applyNumberFormat="1" applyFont="1" applyFill="1" applyBorder="1" applyAlignment="1" applyProtection="1">
      <alignment horizontal="center" vertical="center"/>
      <protection hidden="1"/>
    </xf>
    <xf numFmtId="176" fontId="5" fillId="0" borderId="1" xfId="0" applyNumberFormat="1" applyFont="1" applyFill="1" applyBorder="1" applyProtection="1">
      <alignment vertical="center"/>
      <protection hidden="1"/>
    </xf>
    <xf numFmtId="179" fontId="1" fillId="0" borderId="1" xfId="0" applyNumberFormat="1" applyFont="1" applyBorder="1" applyAlignment="1" applyProtection="1">
      <alignment horizontal="center" vertical="center"/>
      <protection hidden="1"/>
    </xf>
    <xf numFmtId="176" fontId="1" fillId="4" borderId="2" xfId="0" applyNumberFormat="1" applyFont="1" applyFill="1" applyBorder="1" applyAlignment="1" applyProtection="1">
      <alignment horizontal="center" vertical="center"/>
      <protection hidden="1"/>
    </xf>
    <xf numFmtId="178" fontId="5" fillId="0" borderId="1" xfId="0" applyNumberFormat="1" applyFont="1" applyFill="1" applyBorder="1" applyAlignment="1" applyProtection="1">
      <alignment horizontal="center" vertical="center"/>
      <protection hidden="1"/>
    </xf>
    <xf numFmtId="0" fontId="5" fillId="0" borderId="2" xfId="0" applyNumberFormat="1" applyFont="1" applyFill="1" applyBorder="1" applyAlignment="1" applyProtection="1">
      <alignment horizontal="center" vertical="center"/>
      <protection hidden="1"/>
    </xf>
    <xf numFmtId="176" fontId="1" fillId="0" borderId="1" xfId="0" applyNumberFormat="1" applyFont="1" applyBorder="1" applyProtection="1">
      <alignment vertical="center"/>
      <protection hidden="1"/>
    </xf>
    <xf numFmtId="0" fontId="1" fillId="3" borderId="5" xfId="0" applyFont="1" applyFill="1" applyBorder="1" applyAlignment="1" applyProtection="1">
      <alignment horizontal="center" vertical="center"/>
      <protection hidden="1"/>
    </xf>
    <xf numFmtId="177" fontId="5" fillId="0" borderId="1" xfId="0" applyNumberFormat="1" applyFont="1" applyBorder="1" applyAlignment="1" applyProtection="1">
      <alignment vertical="center"/>
      <protection hidden="1"/>
    </xf>
    <xf numFmtId="176" fontId="1" fillId="0" borderId="1" xfId="0" applyNumberFormat="1" applyFont="1" applyBorder="1" applyAlignment="1" applyProtection="1">
      <alignment horizontal="center" vertical="center"/>
      <protection hidden="1"/>
    </xf>
    <xf numFmtId="176" fontId="1" fillId="4" borderId="4" xfId="0" applyNumberFormat="1" applyFont="1" applyFill="1" applyBorder="1" applyAlignment="1" applyProtection="1">
      <alignment horizontal="center" vertical="center"/>
      <protection hidden="1"/>
    </xf>
    <xf numFmtId="176" fontId="1" fillId="4" borderId="3" xfId="0" applyNumberFormat="1" applyFont="1"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176" fontId="5" fillId="0" borderId="0" xfId="0" applyNumberFormat="1" applyFont="1" applyFill="1" applyBorder="1" applyProtection="1">
      <alignment vertical="center"/>
      <protection hidden="1"/>
    </xf>
    <xf numFmtId="176" fontId="1" fillId="0" borderId="0" xfId="0" applyNumberFormat="1" applyFont="1" applyProtection="1">
      <alignment vertical="center"/>
      <protection hidden="1"/>
    </xf>
    <xf numFmtId="0" fontId="1" fillId="0" borderId="0" xfId="0" applyFont="1" applyBorder="1" applyProtection="1">
      <alignment vertical="center"/>
      <protection hidden="1"/>
    </xf>
    <xf numFmtId="0" fontId="4" fillId="0" borderId="0" xfId="0" applyFont="1" applyFill="1" applyProtection="1">
      <alignment vertical="center"/>
      <protection hidden="1"/>
    </xf>
    <xf numFmtId="176" fontId="3" fillId="2" borderId="1" xfId="0" applyNumberFormat="1" applyFont="1" applyFill="1" applyBorder="1" applyAlignment="1" applyProtection="1">
      <alignment vertical="center"/>
      <protection hidden="1"/>
    </xf>
    <xf numFmtId="0" fontId="1" fillId="0" borderId="0" xfId="0" applyFont="1" applyAlignment="1" applyProtection="1">
      <alignment horizontal="right" vertical="center"/>
      <protection hidden="1"/>
    </xf>
    <xf numFmtId="0" fontId="5" fillId="0" borderId="0" xfId="0" applyFont="1" applyProtection="1">
      <alignment vertical="center"/>
      <protection hidden="1"/>
    </xf>
    <xf numFmtId="176" fontId="8" fillId="4" borderId="3" xfId="0" applyNumberFormat="1" applyFont="1" applyFill="1" applyBorder="1" applyAlignment="1" applyProtection="1">
      <alignment horizontal="center" vertical="center"/>
      <protection hidden="1"/>
    </xf>
    <xf numFmtId="176" fontId="8" fillId="4" borderId="2" xfId="0" applyNumberFormat="1" applyFont="1" applyFill="1" applyBorder="1" applyAlignment="1" applyProtection="1">
      <alignment horizontal="center" vertical="center"/>
      <protection hidden="1"/>
    </xf>
    <xf numFmtId="176" fontId="5" fillId="0" borderId="4" xfId="0" applyNumberFormat="1" applyFont="1" applyFill="1" applyBorder="1" applyAlignment="1" applyProtection="1">
      <alignment horizontal="center" vertical="center"/>
      <protection hidden="1"/>
    </xf>
    <xf numFmtId="0" fontId="5" fillId="0" borderId="0" xfId="0" applyFont="1">
      <alignment vertical="center"/>
    </xf>
    <xf numFmtId="176" fontId="1" fillId="0" borderId="0" xfId="0" applyNumberFormat="1" applyFont="1" applyBorder="1" applyProtection="1">
      <alignment vertical="center"/>
      <protection hidden="1"/>
    </xf>
  </cellXfs>
  <cellStyles count="1">
    <cellStyle name="標準" xfId="0" builtinId="0"/>
  </cellStyles>
  <dxfs count="4">
    <dxf>
      <fill>
        <patternFill>
          <bgColor rgb="FFFFFF00"/>
        </patternFill>
      </fill>
    </dxf>
    <dxf>
      <fill>
        <patternFill>
          <bgColor rgb="FFFFFF00"/>
        </patternFill>
      </fill>
    </dxf>
    <dxf>
      <fill>
        <patternFill>
          <bgColor theme="0" tint="-0.24994659260841701"/>
        </patternFill>
      </fill>
    </dxf>
    <dxf>
      <fill>
        <patternFill>
          <bgColor theme="9"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552451</xdr:colOff>
      <xdr:row>2</xdr:row>
      <xdr:rowOff>19051</xdr:rowOff>
    </xdr:from>
    <xdr:to>
      <xdr:col>10</xdr:col>
      <xdr:colOff>190501</xdr:colOff>
      <xdr:row>2</xdr:row>
      <xdr:rowOff>209551</xdr:rowOff>
    </xdr:to>
    <xdr:sp macro="" textlink="">
      <xdr:nvSpPr>
        <xdr:cNvPr id="2" name="テキスト ボックス 1"/>
        <xdr:cNvSpPr txBox="1"/>
      </xdr:nvSpPr>
      <xdr:spPr>
        <a:xfrm>
          <a:off x="4581526" y="514351"/>
          <a:ext cx="16002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latin typeface="メイリオ" panose="020B0604030504040204" pitchFamily="50" charset="-128"/>
              <a:ea typeface="メイリオ" panose="020B0604030504040204" pitchFamily="50" charset="-128"/>
            </a:rPr>
            <a:t>（申請時に提出済み）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BreakPreview" zoomScaleNormal="100" zoomScaleSheetLayoutView="100" workbookViewId="0">
      <pane ySplit="1" topLeftCell="A2" activePane="bottomLeft" state="frozen"/>
      <selection pane="bottomLeft" activeCell="B4" sqref="B4"/>
    </sheetView>
  </sheetViews>
  <sheetFormatPr defaultRowHeight="18.75" x14ac:dyDescent="0.15"/>
  <cols>
    <col min="1" max="3" width="9.375" style="1" bestFit="1" customWidth="1"/>
    <col min="4" max="13" width="9" style="1"/>
    <col min="14" max="14" width="2.625" style="1" customWidth="1"/>
    <col min="15" max="16384" width="9" style="1"/>
  </cols>
  <sheetData>
    <row r="1" spans="1:13" ht="19.5" thickBot="1" x14ac:dyDescent="0.2">
      <c r="A1" s="10"/>
      <c r="B1" s="5">
        <v>45748</v>
      </c>
      <c r="C1" s="9">
        <f t="shared" ref="C1:M1" si="0">EDATE(B1,1)</f>
        <v>45778</v>
      </c>
      <c r="D1" s="2">
        <f t="shared" si="0"/>
        <v>45809</v>
      </c>
      <c r="E1" s="2">
        <f t="shared" si="0"/>
        <v>45839</v>
      </c>
      <c r="F1" s="2">
        <f t="shared" si="0"/>
        <v>45870</v>
      </c>
      <c r="G1" s="2">
        <f t="shared" si="0"/>
        <v>45901</v>
      </c>
      <c r="H1" s="2">
        <f t="shared" si="0"/>
        <v>45931</v>
      </c>
      <c r="I1" s="2">
        <f t="shared" si="0"/>
        <v>45962</v>
      </c>
      <c r="J1" s="2">
        <f t="shared" si="0"/>
        <v>45992</v>
      </c>
      <c r="K1" s="2">
        <f t="shared" si="0"/>
        <v>46023</v>
      </c>
      <c r="L1" s="2">
        <f t="shared" si="0"/>
        <v>46054</v>
      </c>
      <c r="M1" s="2">
        <f t="shared" si="0"/>
        <v>46082</v>
      </c>
    </row>
    <row r="2" spans="1:13" ht="19.5" thickBot="1" x14ac:dyDescent="0.2">
      <c r="A2" s="5">
        <v>44927</v>
      </c>
      <c r="B2" s="11">
        <v>1</v>
      </c>
      <c r="C2" s="6">
        <v>1</v>
      </c>
      <c r="D2" s="6">
        <v>1</v>
      </c>
      <c r="E2" s="6">
        <v>1</v>
      </c>
      <c r="F2" s="6">
        <v>1</v>
      </c>
      <c r="G2" s="6">
        <v>1</v>
      </c>
      <c r="H2" s="6" t="s">
        <v>18</v>
      </c>
      <c r="I2" s="6" t="s">
        <v>18</v>
      </c>
      <c r="J2" s="6" t="s">
        <v>18</v>
      </c>
      <c r="K2" s="6" t="s">
        <v>18</v>
      </c>
      <c r="L2" s="6" t="s">
        <v>18</v>
      </c>
      <c r="M2" s="6" t="s">
        <v>18</v>
      </c>
    </row>
    <row r="3" spans="1:13" x14ac:dyDescent="0.15">
      <c r="A3" s="3">
        <f t="shared" ref="A3:A40" si="1">EDATE(A2,1)</f>
        <v>44958</v>
      </c>
      <c r="B3" s="6">
        <v>1</v>
      </c>
      <c r="C3" s="6">
        <v>1</v>
      </c>
      <c r="D3" s="6">
        <v>1</v>
      </c>
      <c r="E3" s="6">
        <v>1</v>
      </c>
      <c r="F3" s="6">
        <v>1</v>
      </c>
      <c r="G3" s="6">
        <v>1</v>
      </c>
      <c r="H3" s="6" t="s">
        <v>18</v>
      </c>
      <c r="I3" s="6" t="s">
        <v>18</v>
      </c>
      <c r="J3" s="6" t="s">
        <v>18</v>
      </c>
      <c r="K3" s="6" t="s">
        <v>18</v>
      </c>
      <c r="L3" s="6" t="s">
        <v>18</v>
      </c>
      <c r="M3" s="6" t="s">
        <v>18</v>
      </c>
    </row>
    <row r="4" spans="1:13" x14ac:dyDescent="0.15">
      <c r="A4" s="2">
        <f t="shared" si="1"/>
        <v>44986</v>
      </c>
      <c r="B4" s="6">
        <v>1</v>
      </c>
      <c r="C4" s="6">
        <v>1</v>
      </c>
      <c r="D4" s="6">
        <v>1</v>
      </c>
      <c r="E4" s="6">
        <v>1</v>
      </c>
      <c r="F4" s="6">
        <v>1</v>
      </c>
      <c r="G4" s="6">
        <v>1</v>
      </c>
      <c r="H4" s="6" t="s">
        <v>18</v>
      </c>
      <c r="I4" s="6" t="s">
        <v>18</v>
      </c>
      <c r="J4" s="6" t="s">
        <v>18</v>
      </c>
      <c r="K4" s="6" t="s">
        <v>18</v>
      </c>
      <c r="L4" s="6" t="s">
        <v>18</v>
      </c>
      <c r="M4" s="6" t="s">
        <v>18</v>
      </c>
    </row>
    <row r="5" spans="1:13" x14ac:dyDescent="0.15">
      <c r="A5" s="2">
        <f t="shared" si="1"/>
        <v>45017</v>
      </c>
      <c r="B5" s="6">
        <v>1</v>
      </c>
      <c r="C5" s="6">
        <v>1</v>
      </c>
      <c r="D5" s="6">
        <v>1</v>
      </c>
      <c r="E5" s="6">
        <v>1</v>
      </c>
      <c r="F5" s="6">
        <v>1</v>
      </c>
      <c r="G5" s="6">
        <v>1</v>
      </c>
      <c r="H5" s="6" t="s">
        <v>18</v>
      </c>
      <c r="I5" s="6" t="s">
        <v>18</v>
      </c>
      <c r="J5" s="6" t="s">
        <v>18</v>
      </c>
      <c r="K5" s="6" t="s">
        <v>18</v>
      </c>
      <c r="L5" s="6" t="s">
        <v>18</v>
      </c>
      <c r="M5" s="6" t="s">
        <v>18</v>
      </c>
    </row>
    <row r="6" spans="1:13" x14ac:dyDescent="0.15">
      <c r="A6" s="2">
        <f t="shared" si="1"/>
        <v>45047</v>
      </c>
      <c r="B6" s="6">
        <v>1</v>
      </c>
      <c r="C6" s="6">
        <v>1</v>
      </c>
      <c r="D6" s="6">
        <v>1</v>
      </c>
      <c r="E6" s="6">
        <v>1</v>
      </c>
      <c r="F6" s="6">
        <v>1</v>
      </c>
      <c r="G6" s="6">
        <v>1</v>
      </c>
      <c r="H6" s="6" t="s">
        <v>18</v>
      </c>
      <c r="I6" s="6" t="s">
        <v>18</v>
      </c>
      <c r="J6" s="6" t="s">
        <v>18</v>
      </c>
      <c r="K6" s="6" t="s">
        <v>18</v>
      </c>
      <c r="L6" s="6" t="s">
        <v>18</v>
      </c>
      <c r="M6" s="6" t="s">
        <v>18</v>
      </c>
    </row>
    <row r="7" spans="1:13" x14ac:dyDescent="0.15">
      <c r="A7" s="2">
        <f t="shared" si="1"/>
        <v>45078</v>
      </c>
      <c r="B7" s="6">
        <v>1</v>
      </c>
      <c r="C7" s="6">
        <v>1</v>
      </c>
      <c r="D7" s="6">
        <v>1</v>
      </c>
      <c r="E7" s="6">
        <v>1</v>
      </c>
      <c r="F7" s="6">
        <v>1</v>
      </c>
      <c r="G7" s="6">
        <v>1</v>
      </c>
      <c r="H7" s="6" t="s">
        <v>18</v>
      </c>
      <c r="I7" s="6" t="s">
        <v>18</v>
      </c>
      <c r="J7" s="6" t="s">
        <v>18</v>
      </c>
      <c r="K7" s="6" t="s">
        <v>18</v>
      </c>
      <c r="L7" s="6" t="s">
        <v>18</v>
      </c>
      <c r="M7" s="6" t="s">
        <v>18</v>
      </c>
    </row>
    <row r="8" spans="1:13" x14ac:dyDescent="0.15">
      <c r="A8" s="2">
        <f t="shared" si="1"/>
        <v>45108</v>
      </c>
      <c r="B8" s="6">
        <v>1</v>
      </c>
      <c r="C8" s="6">
        <v>1</v>
      </c>
      <c r="D8" s="6">
        <v>1</v>
      </c>
      <c r="E8" s="6">
        <v>1</v>
      </c>
      <c r="F8" s="6">
        <v>1</v>
      </c>
      <c r="G8" s="6">
        <v>1</v>
      </c>
      <c r="H8" s="6" t="s">
        <v>18</v>
      </c>
      <c r="I8" s="6" t="s">
        <v>18</v>
      </c>
      <c r="J8" s="6" t="s">
        <v>18</v>
      </c>
      <c r="K8" s="6" t="s">
        <v>18</v>
      </c>
      <c r="L8" s="6" t="s">
        <v>18</v>
      </c>
      <c r="M8" s="6" t="s">
        <v>18</v>
      </c>
    </row>
    <row r="9" spans="1:13" x14ac:dyDescent="0.15">
      <c r="A9" s="2">
        <f t="shared" si="1"/>
        <v>45139</v>
      </c>
      <c r="B9" s="6">
        <v>1</v>
      </c>
      <c r="C9" s="6">
        <v>1</v>
      </c>
      <c r="D9" s="6">
        <v>1</v>
      </c>
      <c r="E9" s="6">
        <v>1</v>
      </c>
      <c r="F9" s="6">
        <v>1</v>
      </c>
      <c r="G9" s="6">
        <v>1</v>
      </c>
      <c r="H9" s="6" t="s">
        <v>18</v>
      </c>
      <c r="I9" s="6" t="s">
        <v>18</v>
      </c>
      <c r="J9" s="6" t="s">
        <v>18</v>
      </c>
      <c r="K9" s="6" t="s">
        <v>18</v>
      </c>
      <c r="L9" s="6" t="s">
        <v>18</v>
      </c>
      <c r="M9" s="6" t="s">
        <v>18</v>
      </c>
    </row>
    <row r="10" spans="1:13" x14ac:dyDescent="0.15">
      <c r="A10" s="2">
        <f t="shared" si="1"/>
        <v>45170</v>
      </c>
      <c r="B10" s="6">
        <v>1</v>
      </c>
      <c r="C10" s="6">
        <v>1</v>
      </c>
      <c r="D10" s="6">
        <v>1</v>
      </c>
      <c r="E10" s="6">
        <v>1</v>
      </c>
      <c r="F10" s="6">
        <v>1</v>
      </c>
      <c r="G10" s="6">
        <v>1</v>
      </c>
      <c r="H10" s="6" t="s">
        <v>18</v>
      </c>
      <c r="I10" s="6" t="s">
        <v>18</v>
      </c>
      <c r="J10" s="6" t="s">
        <v>18</v>
      </c>
      <c r="K10" s="6" t="s">
        <v>18</v>
      </c>
      <c r="L10" s="6" t="s">
        <v>18</v>
      </c>
      <c r="M10" s="6" t="s">
        <v>18</v>
      </c>
    </row>
    <row r="11" spans="1:13" x14ac:dyDescent="0.15">
      <c r="A11" s="2">
        <f t="shared" si="1"/>
        <v>45200</v>
      </c>
      <c r="B11" s="6">
        <v>1</v>
      </c>
      <c r="C11" s="6">
        <v>1</v>
      </c>
      <c r="D11" s="6">
        <v>1</v>
      </c>
      <c r="E11" s="6">
        <v>1</v>
      </c>
      <c r="F11" s="6">
        <v>1</v>
      </c>
      <c r="G11" s="6">
        <v>1</v>
      </c>
      <c r="H11" s="6" t="s">
        <v>18</v>
      </c>
      <c r="I11" s="6" t="s">
        <v>18</v>
      </c>
      <c r="J11" s="6" t="s">
        <v>18</v>
      </c>
      <c r="K11" s="6" t="s">
        <v>18</v>
      </c>
      <c r="L11" s="6" t="s">
        <v>18</v>
      </c>
      <c r="M11" s="6" t="s">
        <v>18</v>
      </c>
    </row>
    <row r="12" spans="1:13" x14ac:dyDescent="0.15">
      <c r="A12" s="2">
        <f t="shared" si="1"/>
        <v>45231</v>
      </c>
      <c r="B12" s="6">
        <v>1</v>
      </c>
      <c r="C12" s="6">
        <v>1</v>
      </c>
      <c r="D12" s="6">
        <v>1</v>
      </c>
      <c r="E12" s="6">
        <v>1</v>
      </c>
      <c r="F12" s="6">
        <v>1</v>
      </c>
      <c r="G12" s="6">
        <v>1</v>
      </c>
      <c r="H12" s="6" t="s">
        <v>18</v>
      </c>
      <c r="I12" s="6" t="s">
        <v>18</v>
      </c>
      <c r="J12" s="6" t="s">
        <v>18</v>
      </c>
      <c r="K12" s="6" t="s">
        <v>18</v>
      </c>
      <c r="L12" s="6" t="s">
        <v>18</v>
      </c>
      <c r="M12" s="6" t="s">
        <v>18</v>
      </c>
    </row>
    <row r="13" spans="1:13" ht="19.5" thickBot="1" x14ac:dyDescent="0.2">
      <c r="A13" s="4">
        <f t="shared" si="1"/>
        <v>45261</v>
      </c>
      <c r="B13" s="7">
        <v>1</v>
      </c>
      <c r="C13" s="7">
        <v>1</v>
      </c>
      <c r="D13" s="7">
        <v>1</v>
      </c>
      <c r="E13" s="7">
        <v>1</v>
      </c>
      <c r="F13" s="7">
        <v>1</v>
      </c>
      <c r="G13" s="7">
        <v>1</v>
      </c>
      <c r="H13" s="7" t="s">
        <v>18</v>
      </c>
      <c r="I13" s="7" t="s">
        <v>18</v>
      </c>
      <c r="J13" s="7" t="s">
        <v>18</v>
      </c>
      <c r="K13" s="7" t="s">
        <v>18</v>
      </c>
      <c r="L13" s="7" t="s">
        <v>18</v>
      </c>
      <c r="M13" s="7" t="s">
        <v>18</v>
      </c>
    </row>
    <row r="14" spans="1:13" x14ac:dyDescent="0.15">
      <c r="A14" s="3">
        <f t="shared" si="1"/>
        <v>45292</v>
      </c>
      <c r="B14" s="8">
        <v>1</v>
      </c>
      <c r="C14" s="8">
        <v>1</v>
      </c>
      <c r="D14" s="8">
        <v>1</v>
      </c>
      <c r="E14" s="8">
        <v>1</v>
      </c>
      <c r="F14" s="8">
        <v>1</v>
      </c>
      <c r="G14" s="8">
        <v>1</v>
      </c>
      <c r="H14" s="8">
        <v>1</v>
      </c>
      <c r="I14" s="8">
        <v>1</v>
      </c>
      <c r="J14" s="8">
        <v>1</v>
      </c>
      <c r="K14" s="8">
        <v>1</v>
      </c>
      <c r="L14" s="8">
        <v>1</v>
      </c>
      <c r="M14" s="8">
        <v>1</v>
      </c>
    </row>
    <row r="15" spans="1:13" x14ac:dyDescent="0.15">
      <c r="A15" s="2">
        <f t="shared" si="1"/>
        <v>45323</v>
      </c>
      <c r="B15" s="6">
        <v>1</v>
      </c>
      <c r="C15" s="6">
        <v>1</v>
      </c>
      <c r="D15" s="6">
        <v>1</v>
      </c>
      <c r="E15" s="6">
        <v>1</v>
      </c>
      <c r="F15" s="6">
        <v>1</v>
      </c>
      <c r="G15" s="6">
        <v>1</v>
      </c>
      <c r="H15" s="6">
        <v>1</v>
      </c>
      <c r="I15" s="6">
        <v>1</v>
      </c>
      <c r="J15" s="6">
        <v>1</v>
      </c>
      <c r="K15" s="6">
        <v>1</v>
      </c>
      <c r="L15" s="6">
        <v>1</v>
      </c>
      <c r="M15" s="6">
        <v>1</v>
      </c>
    </row>
    <row r="16" spans="1:13" x14ac:dyDescent="0.15">
      <c r="A16" s="2">
        <f t="shared" si="1"/>
        <v>45352</v>
      </c>
      <c r="B16" s="6">
        <v>1</v>
      </c>
      <c r="C16" s="6">
        <v>1</v>
      </c>
      <c r="D16" s="6">
        <v>1</v>
      </c>
      <c r="E16" s="6">
        <v>1</v>
      </c>
      <c r="F16" s="6">
        <v>1</v>
      </c>
      <c r="G16" s="6">
        <v>1</v>
      </c>
      <c r="H16" s="6">
        <v>1</v>
      </c>
      <c r="I16" s="6">
        <v>1</v>
      </c>
      <c r="J16" s="6">
        <v>1</v>
      </c>
      <c r="K16" s="6">
        <v>1</v>
      </c>
      <c r="L16" s="6">
        <v>1</v>
      </c>
      <c r="M16" s="6">
        <v>1</v>
      </c>
    </row>
    <row r="17" spans="1:13" x14ac:dyDescent="0.15">
      <c r="A17" s="2">
        <f t="shared" si="1"/>
        <v>45383</v>
      </c>
      <c r="B17" s="6">
        <v>1</v>
      </c>
      <c r="C17" s="6">
        <v>1</v>
      </c>
      <c r="D17" s="6">
        <v>1</v>
      </c>
      <c r="E17" s="6">
        <v>1</v>
      </c>
      <c r="F17" s="6">
        <v>1</v>
      </c>
      <c r="G17" s="6">
        <v>1</v>
      </c>
      <c r="H17" s="6">
        <v>1</v>
      </c>
      <c r="I17" s="6">
        <v>1</v>
      </c>
      <c r="J17" s="6">
        <v>1</v>
      </c>
      <c r="K17" s="6">
        <v>1</v>
      </c>
      <c r="L17" s="6">
        <v>1</v>
      </c>
      <c r="M17" s="6">
        <v>1</v>
      </c>
    </row>
    <row r="18" spans="1:13" x14ac:dyDescent="0.15">
      <c r="A18" s="2">
        <f t="shared" si="1"/>
        <v>45413</v>
      </c>
      <c r="B18" s="6">
        <v>1</v>
      </c>
      <c r="C18" s="6">
        <v>1</v>
      </c>
      <c r="D18" s="6">
        <v>1</v>
      </c>
      <c r="E18" s="6">
        <v>1</v>
      </c>
      <c r="F18" s="6">
        <v>1</v>
      </c>
      <c r="G18" s="6">
        <v>1</v>
      </c>
      <c r="H18" s="6">
        <v>1</v>
      </c>
      <c r="I18" s="6">
        <v>1</v>
      </c>
      <c r="J18" s="6">
        <v>1</v>
      </c>
      <c r="K18" s="6">
        <v>1</v>
      </c>
      <c r="L18" s="6">
        <v>1</v>
      </c>
      <c r="M18" s="6">
        <v>1</v>
      </c>
    </row>
    <row r="19" spans="1:13" x14ac:dyDescent="0.15">
      <c r="A19" s="2">
        <f t="shared" si="1"/>
        <v>45444</v>
      </c>
      <c r="B19" s="6">
        <v>1</v>
      </c>
      <c r="C19" s="6">
        <v>1</v>
      </c>
      <c r="D19" s="6">
        <v>1</v>
      </c>
      <c r="E19" s="6">
        <v>1</v>
      </c>
      <c r="F19" s="6">
        <v>1</v>
      </c>
      <c r="G19" s="6">
        <v>1</v>
      </c>
      <c r="H19" s="6">
        <v>1</v>
      </c>
      <c r="I19" s="6">
        <v>1</v>
      </c>
      <c r="J19" s="6">
        <v>1</v>
      </c>
      <c r="K19" s="6">
        <v>1</v>
      </c>
      <c r="L19" s="6">
        <v>1</v>
      </c>
      <c r="M19" s="6">
        <v>1</v>
      </c>
    </row>
    <row r="20" spans="1:13" x14ac:dyDescent="0.15">
      <c r="A20" s="2">
        <f t="shared" si="1"/>
        <v>45474</v>
      </c>
      <c r="B20" s="6">
        <v>1</v>
      </c>
      <c r="C20" s="6">
        <v>1</v>
      </c>
      <c r="D20" s="6">
        <v>1</v>
      </c>
      <c r="E20" s="6">
        <v>1</v>
      </c>
      <c r="F20" s="6">
        <v>1</v>
      </c>
      <c r="G20" s="6">
        <v>1</v>
      </c>
      <c r="H20" s="6">
        <v>1</v>
      </c>
      <c r="I20" s="6">
        <v>1</v>
      </c>
      <c r="J20" s="6">
        <v>1</v>
      </c>
      <c r="K20" s="6">
        <v>1</v>
      </c>
      <c r="L20" s="6">
        <v>1</v>
      </c>
      <c r="M20" s="6">
        <v>1</v>
      </c>
    </row>
    <row r="21" spans="1:13" x14ac:dyDescent="0.15">
      <c r="A21" s="2">
        <f t="shared" si="1"/>
        <v>45505</v>
      </c>
      <c r="B21" s="6">
        <v>1</v>
      </c>
      <c r="C21" s="6">
        <v>1</v>
      </c>
      <c r="D21" s="6">
        <v>1</v>
      </c>
      <c r="E21" s="6">
        <v>1</v>
      </c>
      <c r="F21" s="6">
        <v>1</v>
      </c>
      <c r="G21" s="6">
        <v>1</v>
      </c>
      <c r="H21" s="6">
        <v>1</v>
      </c>
      <c r="I21" s="6">
        <v>1</v>
      </c>
      <c r="J21" s="6">
        <v>1</v>
      </c>
      <c r="K21" s="6">
        <v>1</v>
      </c>
      <c r="L21" s="6">
        <v>1</v>
      </c>
      <c r="M21" s="6">
        <v>1</v>
      </c>
    </row>
    <row r="22" spans="1:13" x14ac:dyDescent="0.15">
      <c r="A22" s="2">
        <f t="shared" si="1"/>
        <v>45536</v>
      </c>
      <c r="B22" s="6">
        <v>1</v>
      </c>
      <c r="C22" s="6">
        <v>1</v>
      </c>
      <c r="D22" s="6">
        <v>1</v>
      </c>
      <c r="E22" s="6">
        <v>1</v>
      </c>
      <c r="F22" s="6">
        <v>1</v>
      </c>
      <c r="G22" s="6">
        <v>1</v>
      </c>
      <c r="H22" s="6">
        <v>1</v>
      </c>
      <c r="I22" s="6">
        <v>1</v>
      </c>
      <c r="J22" s="6">
        <v>1</v>
      </c>
      <c r="K22" s="6">
        <v>1</v>
      </c>
      <c r="L22" s="6">
        <v>1</v>
      </c>
      <c r="M22" s="6">
        <v>1</v>
      </c>
    </row>
    <row r="23" spans="1:13" x14ac:dyDescent="0.15">
      <c r="A23" s="2">
        <f t="shared" si="1"/>
        <v>45566</v>
      </c>
      <c r="B23" s="6">
        <v>1</v>
      </c>
      <c r="C23" s="6">
        <v>1</v>
      </c>
      <c r="D23" s="6">
        <v>1</v>
      </c>
      <c r="E23" s="6">
        <v>1</v>
      </c>
      <c r="F23" s="6">
        <v>1</v>
      </c>
      <c r="G23" s="6">
        <v>1</v>
      </c>
      <c r="H23" s="6">
        <v>1</v>
      </c>
      <c r="I23" s="6">
        <v>1</v>
      </c>
      <c r="J23" s="6">
        <v>1</v>
      </c>
      <c r="K23" s="6">
        <v>1</v>
      </c>
      <c r="L23" s="6">
        <v>1</v>
      </c>
      <c r="M23" s="6">
        <v>1</v>
      </c>
    </row>
    <row r="24" spans="1:13" x14ac:dyDescent="0.15">
      <c r="A24" s="2">
        <f t="shared" si="1"/>
        <v>45597</v>
      </c>
      <c r="B24" s="6">
        <v>1</v>
      </c>
      <c r="C24" s="6">
        <v>1</v>
      </c>
      <c r="D24" s="6">
        <v>1</v>
      </c>
      <c r="E24" s="6">
        <v>1</v>
      </c>
      <c r="F24" s="6">
        <v>1</v>
      </c>
      <c r="G24" s="6">
        <v>1</v>
      </c>
      <c r="H24" s="6">
        <v>1</v>
      </c>
      <c r="I24" s="6">
        <v>1</v>
      </c>
      <c r="J24" s="6">
        <v>1</v>
      </c>
      <c r="K24" s="6">
        <v>1</v>
      </c>
      <c r="L24" s="6">
        <v>1</v>
      </c>
      <c r="M24" s="6">
        <v>1</v>
      </c>
    </row>
    <row r="25" spans="1:13" ht="19.5" thickBot="1" x14ac:dyDescent="0.2">
      <c r="A25" s="4">
        <f t="shared" si="1"/>
        <v>45627</v>
      </c>
      <c r="B25" s="7">
        <v>1</v>
      </c>
      <c r="C25" s="7">
        <v>1</v>
      </c>
      <c r="D25" s="7">
        <v>1</v>
      </c>
      <c r="E25" s="7">
        <v>1</v>
      </c>
      <c r="F25" s="7">
        <v>1</v>
      </c>
      <c r="G25" s="7">
        <v>1</v>
      </c>
      <c r="H25" s="7">
        <v>1</v>
      </c>
      <c r="I25" s="7">
        <v>1</v>
      </c>
      <c r="J25" s="7">
        <v>1</v>
      </c>
      <c r="K25" s="7">
        <v>1</v>
      </c>
      <c r="L25" s="7">
        <v>1</v>
      </c>
      <c r="M25" s="7">
        <v>1</v>
      </c>
    </row>
    <row r="26" spans="1:13" x14ac:dyDescent="0.15">
      <c r="A26" s="3">
        <f t="shared" si="1"/>
        <v>45658</v>
      </c>
      <c r="B26" s="8">
        <v>1</v>
      </c>
      <c r="C26" s="8">
        <v>1</v>
      </c>
      <c r="D26" s="8">
        <v>1</v>
      </c>
      <c r="E26" s="8">
        <v>1</v>
      </c>
      <c r="F26" s="8">
        <v>1</v>
      </c>
      <c r="G26" s="8">
        <v>1</v>
      </c>
      <c r="H26" s="8">
        <v>1</v>
      </c>
      <c r="I26" s="8">
        <v>1</v>
      </c>
      <c r="J26" s="8">
        <v>1</v>
      </c>
      <c r="K26" s="8">
        <v>1</v>
      </c>
      <c r="L26" s="8">
        <v>1</v>
      </c>
      <c r="M26" s="8">
        <v>1</v>
      </c>
    </row>
    <row r="27" spans="1:13" x14ac:dyDescent="0.15">
      <c r="A27" s="2">
        <f t="shared" si="1"/>
        <v>45689</v>
      </c>
      <c r="B27" s="8">
        <v>1</v>
      </c>
      <c r="C27" s="8">
        <v>1</v>
      </c>
      <c r="D27" s="6">
        <v>1</v>
      </c>
      <c r="E27" s="6">
        <v>1</v>
      </c>
      <c r="F27" s="6">
        <v>1</v>
      </c>
      <c r="G27" s="6">
        <v>1</v>
      </c>
      <c r="H27" s="6">
        <v>1</v>
      </c>
      <c r="I27" s="6">
        <v>1</v>
      </c>
      <c r="J27" s="6">
        <v>1</v>
      </c>
      <c r="K27" s="6">
        <v>1</v>
      </c>
      <c r="L27" s="6">
        <v>1</v>
      </c>
      <c r="M27" s="6">
        <v>1</v>
      </c>
    </row>
    <row r="28" spans="1:13" x14ac:dyDescent="0.15">
      <c r="A28" s="2">
        <f t="shared" si="1"/>
        <v>45717</v>
      </c>
      <c r="B28" s="8">
        <v>1</v>
      </c>
      <c r="C28" s="8">
        <v>1</v>
      </c>
      <c r="D28" s="8">
        <v>1</v>
      </c>
      <c r="E28" s="6">
        <v>1</v>
      </c>
      <c r="F28" s="6">
        <v>1</v>
      </c>
      <c r="G28" s="6">
        <v>1</v>
      </c>
      <c r="H28" s="6">
        <v>1</v>
      </c>
      <c r="I28" s="6">
        <v>1</v>
      </c>
      <c r="J28" s="6">
        <v>1</v>
      </c>
      <c r="K28" s="6">
        <v>1</v>
      </c>
      <c r="L28" s="6">
        <v>1</v>
      </c>
      <c r="M28" s="6">
        <v>1</v>
      </c>
    </row>
    <row r="29" spans="1:13" x14ac:dyDescent="0.15">
      <c r="A29" s="2">
        <f t="shared" si="1"/>
        <v>45748</v>
      </c>
      <c r="B29" s="8">
        <v>1</v>
      </c>
      <c r="C29" s="8">
        <v>1</v>
      </c>
      <c r="D29" s="8">
        <v>1</v>
      </c>
      <c r="E29" s="6">
        <v>1</v>
      </c>
      <c r="F29" s="6">
        <v>1</v>
      </c>
      <c r="G29" s="6">
        <v>1</v>
      </c>
      <c r="H29" s="6">
        <v>1</v>
      </c>
      <c r="I29" s="6">
        <v>1</v>
      </c>
      <c r="J29" s="6">
        <v>1</v>
      </c>
      <c r="K29" s="6">
        <v>1</v>
      </c>
      <c r="L29" s="6">
        <v>1</v>
      </c>
      <c r="M29" s="6">
        <v>1</v>
      </c>
    </row>
    <row r="30" spans="1:13" x14ac:dyDescent="0.15">
      <c r="A30" s="2">
        <f t="shared" si="1"/>
        <v>45778</v>
      </c>
      <c r="B30" s="6" t="s">
        <v>18</v>
      </c>
      <c r="C30" s="8">
        <v>1</v>
      </c>
      <c r="D30" s="8">
        <v>1</v>
      </c>
      <c r="E30" s="6">
        <v>1</v>
      </c>
      <c r="F30" s="6">
        <v>1</v>
      </c>
      <c r="G30" s="6">
        <v>1</v>
      </c>
      <c r="H30" s="6">
        <v>1</v>
      </c>
      <c r="I30" s="6">
        <v>1</v>
      </c>
      <c r="J30" s="6">
        <v>1</v>
      </c>
      <c r="K30" s="6">
        <v>1</v>
      </c>
      <c r="L30" s="6">
        <v>1</v>
      </c>
      <c r="M30" s="6">
        <v>1</v>
      </c>
    </row>
    <row r="31" spans="1:13" x14ac:dyDescent="0.15">
      <c r="A31" s="2">
        <f t="shared" si="1"/>
        <v>45809</v>
      </c>
      <c r="B31" s="6" t="s">
        <v>18</v>
      </c>
      <c r="C31" s="6" t="s">
        <v>18</v>
      </c>
      <c r="D31" s="8">
        <v>1</v>
      </c>
      <c r="E31" s="6">
        <v>1</v>
      </c>
      <c r="F31" s="6">
        <v>1</v>
      </c>
      <c r="G31" s="6">
        <v>1</v>
      </c>
      <c r="H31" s="6">
        <v>1</v>
      </c>
      <c r="I31" s="6">
        <v>1</v>
      </c>
      <c r="J31" s="6">
        <v>1</v>
      </c>
      <c r="K31" s="6">
        <v>1</v>
      </c>
      <c r="L31" s="6">
        <v>1</v>
      </c>
      <c r="M31" s="6">
        <v>1</v>
      </c>
    </row>
    <row r="32" spans="1:13" x14ac:dyDescent="0.15">
      <c r="A32" s="2">
        <f t="shared" si="1"/>
        <v>45839</v>
      </c>
      <c r="B32" s="6" t="s">
        <v>18</v>
      </c>
      <c r="C32" s="6" t="s">
        <v>18</v>
      </c>
      <c r="D32" s="6" t="s">
        <v>18</v>
      </c>
      <c r="E32" s="6">
        <v>1</v>
      </c>
      <c r="F32" s="6">
        <v>1</v>
      </c>
      <c r="G32" s="6">
        <v>1</v>
      </c>
      <c r="H32" s="6">
        <v>1</v>
      </c>
      <c r="I32" s="6">
        <v>1</v>
      </c>
      <c r="J32" s="6">
        <v>1</v>
      </c>
      <c r="K32" s="6">
        <v>1</v>
      </c>
      <c r="L32" s="6">
        <v>1</v>
      </c>
      <c r="M32" s="6">
        <v>1</v>
      </c>
    </row>
    <row r="33" spans="1:13" x14ac:dyDescent="0.15">
      <c r="A33" s="2">
        <f t="shared" si="1"/>
        <v>45870</v>
      </c>
      <c r="B33" s="6" t="s">
        <v>18</v>
      </c>
      <c r="C33" s="6" t="s">
        <v>18</v>
      </c>
      <c r="D33" s="6" t="s">
        <v>18</v>
      </c>
      <c r="E33" s="6" t="s">
        <v>18</v>
      </c>
      <c r="F33" s="6">
        <v>1</v>
      </c>
      <c r="G33" s="6">
        <v>1</v>
      </c>
      <c r="H33" s="6">
        <v>1</v>
      </c>
      <c r="I33" s="6">
        <v>1</v>
      </c>
      <c r="J33" s="6">
        <v>1</v>
      </c>
      <c r="K33" s="6">
        <v>1</v>
      </c>
      <c r="L33" s="6">
        <v>1</v>
      </c>
      <c r="M33" s="6">
        <v>1</v>
      </c>
    </row>
    <row r="34" spans="1:13" x14ac:dyDescent="0.15">
      <c r="A34" s="2">
        <f t="shared" si="1"/>
        <v>45901</v>
      </c>
      <c r="B34" s="6" t="s">
        <v>18</v>
      </c>
      <c r="C34" s="6" t="s">
        <v>18</v>
      </c>
      <c r="D34" s="6" t="s">
        <v>18</v>
      </c>
      <c r="E34" s="6" t="s">
        <v>18</v>
      </c>
      <c r="F34" s="6" t="s">
        <v>18</v>
      </c>
      <c r="G34" s="6">
        <v>1</v>
      </c>
      <c r="H34" s="6">
        <v>1</v>
      </c>
      <c r="I34" s="6">
        <v>1</v>
      </c>
      <c r="J34" s="6">
        <v>1</v>
      </c>
      <c r="K34" s="6">
        <v>1</v>
      </c>
      <c r="L34" s="6">
        <v>1</v>
      </c>
      <c r="M34" s="6">
        <v>1</v>
      </c>
    </row>
    <row r="35" spans="1:13" x14ac:dyDescent="0.15">
      <c r="A35" s="2">
        <f t="shared" si="1"/>
        <v>45931</v>
      </c>
      <c r="B35" s="6" t="s">
        <v>18</v>
      </c>
      <c r="C35" s="6" t="s">
        <v>18</v>
      </c>
      <c r="D35" s="6" t="s">
        <v>18</v>
      </c>
      <c r="E35" s="6" t="s">
        <v>18</v>
      </c>
      <c r="F35" s="6" t="s">
        <v>18</v>
      </c>
      <c r="G35" s="6" t="s">
        <v>18</v>
      </c>
      <c r="H35" s="6">
        <v>1</v>
      </c>
      <c r="I35" s="6">
        <v>1</v>
      </c>
      <c r="J35" s="6">
        <v>1</v>
      </c>
      <c r="K35" s="6">
        <v>1</v>
      </c>
      <c r="L35" s="6">
        <v>1</v>
      </c>
      <c r="M35" s="6">
        <v>1</v>
      </c>
    </row>
    <row r="36" spans="1:13" x14ac:dyDescent="0.15">
      <c r="A36" s="2">
        <f t="shared" si="1"/>
        <v>45962</v>
      </c>
      <c r="B36" s="6" t="s">
        <v>18</v>
      </c>
      <c r="C36" s="6" t="s">
        <v>18</v>
      </c>
      <c r="D36" s="6" t="s">
        <v>18</v>
      </c>
      <c r="E36" s="6" t="s">
        <v>18</v>
      </c>
      <c r="F36" s="6" t="s">
        <v>18</v>
      </c>
      <c r="G36" s="6" t="s">
        <v>18</v>
      </c>
      <c r="H36" s="6" t="s">
        <v>18</v>
      </c>
      <c r="I36" s="6">
        <v>1</v>
      </c>
      <c r="J36" s="6">
        <v>1</v>
      </c>
      <c r="K36" s="6">
        <v>1</v>
      </c>
      <c r="L36" s="6">
        <v>1</v>
      </c>
      <c r="M36" s="6">
        <v>1</v>
      </c>
    </row>
    <row r="37" spans="1:13" x14ac:dyDescent="0.15">
      <c r="A37" s="2">
        <f t="shared" si="1"/>
        <v>45992</v>
      </c>
      <c r="B37" s="6" t="s">
        <v>18</v>
      </c>
      <c r="C37" s="6" t="s">
        <v>18</v>
      </c>
      <c r="D37" s="6" t="s">
        <v>18</v>
      </c>
      <c r="E37" s="6" t="s">
        <v>18</v>
      </c>
      <c r="F37" s="6" t="s">
        <v>18</v>
      </c>
      <c r="G37" s="6" t="s">
        <v>18</v>
      </c>
      <c r="H37" s="6" t="s">
        <v>18</v>
      </c>
      <c r="I37" s="6" t="s">
        <v>18</v>
      </c>
      <c r="J37" s="6">
        <v>1</v>
      </c>
      <c r="K37" s="6">
        <v>1</v>
      </c>
      <c r="L37" s="6">
        <v>1</v>
      </c>
      <c r="M37" s="6">
        <v>1</v>
      </c>
    </row>
    <row r="38" spans="1:13" x14ac:dyDescent="0.15">
      <c r="A38" s="2">
        <f t="shared" si="1"/>
        <v>46023</v>
      </c>
      <c r="B38" s="6" t="s">
        <v>18</v>
      </c>
      <c r="C38" s="6" t="s">
        <v>18</v>
      </c>
      <c r="D38" s="6" t="s">
        <v>18</v>
      </c>
      <c r="E38" s="6" t="s">
        <v>18</v>
      </c>
      <c r="F38" s="6" t="s">
        <v>18</v>
      </c>
      <c r="G38" s="6" t="s">
        <v>18</v>
      </c>
      <c r="H38" s="6" t="s">
        <v>18</v>
      </c>
      <c r="I38" s="6" t="s">
        <v>18</v>
      </c>
      <c r="J38" s="6" t="s">
        <v>18</v>
      </c>
      <c r="K38" s="6">
        <v>1</v>
      </c>
      <c r="L38" s="6">
        <v>1</v>
      </c>
      <c r="M38" s="6">
        <v>1</v>
      </c>
    </row>
    <row r="39" spans="1:13" x14ac:dyDescent="0.15">
      <c r="A39" s="2">
        <f t="shared" si="1"/>
        <v>46054</v>
      </c>
      <c r="B39" s="6" t="s">
        <v>18</v>
      </c>
      <c r="C39" s="6" t="s">
        <v>18</v>
      </c>
      <c r="D39" s="6" t="s">
        <v>18</v>
      </c>
      <c r="E39" s="6" t="s">
        <v>18</v>
      </c>
      <c r="F39" s="6" t="s">
        <v>18</v>
      </c>
      <c r="G39" s="6" t="s">
        <v>18</v>
      </c>
      <c r="H39" s="6" t="s">
        <v>18</v>
      </c>
      <c r="I39" s="6" t="s">
        <v>18</v>
      </c>
      <c r="J39" s="6" t="s">
        <v>18</v>
      </c>
      <c r="K39" s="6" t="s">
        <v>18</v>
      </c>
      <c r="L39" s="6">
        <v>1</v>
      </c>
      <c r="M39" s="6">
        <v>1</v>
      </c>
    </row>
    <row r="40" spans="1:13" x14ac:dyDescent="0.15">
      <c r="A40" s="2">
        <f t="shared" si="1"/>
        <v>46082</v>
      </c>
      <c r="B40" s="6" t="s">
        <v>18</v>
      </c>
      <c r="C40" s="6" t="s">
        <v>18</v>
      </c>
      <c r="D40" s="6" t="s">
        <v>18</v>
      </c>
      <c r="E40" s="6" t="s">
        <v>18</v>
      </c>
      <c r="F40" s="6" t="s">
        <v>18</v>
      </c>
      <c r="G40" s="6" t="s">
        <v>18</v>
      </c>
      <c r="H40" s="6" t="s">
        <v>18</v>
      </c>
      <c r="I40" s="6" t="s">
        <v>18</v>
      </c>
      <c r="J40" s="6" t="s">
        <v>18</v>
      </c>
      <c r="K40" s="6" t="s">
        <v>18</v>
      </c>
      <c r="L40" s="6" t="s">
        <v>18</v>
      </c>
      <c r="M40" s="6">
        <v>1</v>
      </c>
    </row>
    <row r="42" spans="1:13" x14ac:dyDescent="0.15">
      <c r="A42" s="1" t="s">
        <v>19</v>
      </c>
    </row>
    <row r="43" spans="1:13" x14ac:dyDescent="0.15">
      <c r="B43" s="12" t="s">
        <v>34</v>
      </c>
    </row>
    <row r="44" spans="1:13" x14ac:dyDescent="0.15">
      <c r="B44" s="57" t="s">
        <v>44</v>
      </c>
    </row>
    <row r="45" spans="1:13" x14ac:dyDescent="0.15">
      <c r="B45" s="12"/>
    </row>
    <row r="46" spans="1:13" x14ac:dyDescent="0.15">
      <c r="B46" s="12"/>
    </row>
    <row r="47" spans="1:13" x14ac:dyDescent="0.15">
      <c r="B47" s="12"/>
    </row>
  </sheetData>
  <phoneticPr fontId="2"/>
  <conditionalFormatting sqref="B2:M40">
    <cfRule type="cellIs" dxfId="3" priority="1" operator="equal">
      <formula>0</formula>
    </cfRule>
    <cfRule type="cellIs" dxfId="2" priority="2" operator="equal">
      <formula>"―"</formula>
    </cfRule>
  </conditionalFormatting>
  <printOptions horizontalCentered="1"/>
  <pageMargins left="0.23622047244094491" right="0.23622047244094491" top="0.74803149606299213" bottom="0.74803149606299213" header="0.31496062992125984" footer="0.31496062992125984"/>
  <pageSetup paperSize="9" scale="73" fitToHeight="0" orientation="portrait" cellComments="asDisplayed" r:id="rId1"/>
  <headerFooter>
    <oddHeader>&amp;L&amp;"メイリオ,レギュラー"&amp;11&amp;F_&amp;A</oddHeader>
    <oddFooter>&amp;C&amp;"メイリオ,レギュラー"&amp;11&amp;P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tabSelected="1" view="pageBreakPreview" zoomScaleNormal="100" zoomScaleSheetLayoutView="100" workbookViewId="0">
      <selection activeCell="B35" sqref="B35"/>
    </sheetView>
  </sheetViews>
  <sheetFormatPr defaultRowHeight="20.100000000000001" customHeight="1" outlineLevelCol="1" x14ac:dyDescent="0.15"/>
  <cols>
    <col min="1" max="1" width="3.625" style="13" customWidth="1"/>
    <col min="2" max="2" width="13.25" style="13" bestFit="1" customWidth="1"/>
    <col min="3" max="3" width="3.625" style="13" customWidth="1"/>
    <col min="4" max="4" width="10" style="13" bestFit="1" customWidth="1"/>
    <col min="5" max="5" width="9.375" style="13" bestFit="1" customWidth="1"/>
    <col min="6" max="6" width="3.625" style="13" bestFit="1" customWidth="1"/>
    <col min="7" max="7" width="9.375" style="13" bestFit="1" customWidth="1"/>
    <col min="8" max="8" width="12.75" style="13" bestFit="1" customWidth="1"/>
    <col min="9" max="9" width="9.375" style="13" bestFit="1" customWidth="1"/>
    <col min="10" max="10" width="3.625" style="13" bestFit="1" customWidth="1"/>
    <col min="11" max="11" width="9.375" style="13" bestFit="1" customWidth="1"/>
    <col min="12" max="13" width="15.375" style="13" bestFit="1" customWidth="1"/>
    <col min="14" max="15" width="15.375" style="13" hidden="1" customWidth="1" outlineLevel="1"/>
    <col min="16" max="16" width="3.625" style="13" hidden="1" customWidth="1" outlineLevel="1"/>
    <col min="17" max="17" width="17.875" style="13" hidden="1" customWidth="1" outlineLevel="1"/>
    <col min="18" max="18" width="9.375" style="13" customWidth="1" collapsed="1"/>
    <col min="19" max="19" width="2.625" style="13" customWidth="1"/>
    <col min="20" max="16384" width="9" style="13"/>
  </cols>
  <sheetData>
    <row r="1" spans="1:18" ht="20.100000000000001" customHeight="1" x14ac:dyDescent="0.15">
      <c r="A1" s="13" t="s">
        <v>0</v>
      </c>
      <c r="N1" s="14" t="s">
        <v>28</v>
      </c>
      <c r="O1" s="15"/>
      <c r="R1" s="13" t="s">
        <v>0</v>
      </c>
    </row>
    <row r="2" spans="1:18" ht="20.100000000000001" customHeight="1" thickBot="1" x14ac:dyDescent="0.2">
      <c r="B2" s="16" t="s">
        <v>15</v>
      </c>
      <c r="D2" s="17" t="s">
        <v>14</v>
      </c>
      <c r="E2" s="18" t="s">
        <v>13</v>
      </c>
      <c r="F2" s="19"/>
      <c r="G2" s="20"/>
      <c r="H2" s="21" t="s">
        <v>12</v>
      </c>
      <c r="I2" s="22" t="s">
        <v>31</v>
      </c>
      <c r="J2" s="23"/>
      <c r="K2" s="24"/>
      <c r="L2" s="25" t="s">
        <v>30</v>
      </c>
      <c r="M2" s="25" t="s">
        <v>22</v>
      </c>
      <c r="N2" s="26" t="s">
        <v>29</v>
      </c>
      <c r="O2" s="27" t="s">
        <v>11</v>
      </c>
      <c r="Q2" s="27" t="s">
        <v>10</v>
      </c>
    </row>
    <row r="3" spans="1:18" ht="20.100000000000001" customHeight="1" thickBot="1" x14ac:dyDescent="0.2">
      <c r="B3" s="5">
        <v>45717</v>
      </c>
      <c r="D3" s="28" t="s">
        <v>9</v>
      </c>
      <c r="E3" s="29">
        <f>B6</f>
        <v>45748</v>
      </c>
      <c r="F3" s="30" t="s">
        <v>4</v>
      </c>
      <c r="G3" s="31">
        <f>IF(AND(O3&gt;11,EDATE(E3,11)&gt;=$Q$15),$Q$15,IF(AND(O3&gt;11,EDATE(E3,11)&lt;$Q$15),EDATE(E3,11),EDATE(E3,5)))</f>
        <v>45901</v>
      </c>
      <c r="H3" s="56"/>
      <c r="I3" s="54" t="str">
        <f>IF(B3=B6,"",IF(DATEDIF(B3,B6,"m")=1,"",IF(DATEDIF(EDATE(B3,1),EDATE(B6,-1),"m")+1&gt;11,EDATE(K3,-11),Q3)))</f>
        <v/>
      </c>
      <c r="J3" s="54" t="str">
        <f>IF(K3="","","～")</f>
        <v/>
      </c>
      <c r="K3" s="55" t="str">
        <f>IF(B3=B6,"",IF(DATEDIF(B3,B6,"m")=1,"",Q6))</f>
        <v/>
      </c>
      <c r="L3" s="32" t="str">
        <f>IF(MONTH(E3)&lt;=9,YEAR(E3)-1&amp;"年度",YEAR(E3)&amp;"年度")</f>
        <v>2024年度</v>
      </c>
      <c r="M3" s="32" t="str">
        <f>IF(MONTH(E3)&lt;=9,YEAR(E3)-1&amp;"/01/01",YEAR(E3)&amp;"/01/01")</f>
        <v>2024/01/01</v>
      </c>
      <c r="N3" s="33"/>
      <c r="O3" s="34">
        <f>IF(I3="",0,IF(DATEDIF(B3,B6,"m")=1,0,IF(DATEDIF(B3,B6,"m")=2,Q9+1,IF(Q9&gt;11,12,Q9))))</f>
        <v>0</v>
      </c>
      <c r="Q3" s="35">
        <f>EDATE(B3,1)</f>
        <v>45748</v>
      </c>
    </row>
    <row r="4" spans="1:18" ht="20.100000000000001" customHeight="1" x14ac:dyDescent="0.15">
      <c r="D4" s="36">
        <f>IF(E4="","",1)</f>
        <v>1</v>
      </c>
      <c r="E4" s="29">
        <f t="shared" ref="E4:E9" si="0">IF(G3=$Q$15,"",IF(G3="","",EDATE(G3,1)))</f>
        <v>45931</v>
      </c>
      <c r="F4" s="30" t="str">
        <f t="shared" ref="F4:F9" si="1">IF(E4="","","～")</f>
        <v>～</v>
      </c>
      <c r="G4" s="37">
        <f t="shared" ref="G4:G9" si="2">IF(E4="","",IF(O3&gt;11,$Q$15,IF(AND(O3&gt;8,EDATE(E4,11)&gt;$Q$15),$Q$15,IF(O3&gt;8,EDATE(E4,11),EDATE(E4,2)))))</f>
        <v>45992</v>
      </c>
      <c r="H4" s="38" t="str">
        <f>IF(E4="","","学校に確認")</f>
        <v>学校に確認</v>
      </c>
      <c r="I4" s="29">
        <f>IF(E4="","",IF(B3=B6,Q3,B6))</f>
        <v>45748</v>
      </c>
      <c r="J4" s="30" t="str">
        <f t="shared" ref="J4:J9" si="3">IF(E4="","","～")</f>
        <v>～</v>
      </c>
      <c r="K4" s="32">
        <f>IF(I4="","",IF(O3&gt;11,IF(AND(MONTH($B$3)=1,$B$3=EDATE($B$6,-13)),DATEVALUE(YEAR($Q$18)-1&amp;"/10"),IF(AND(MONTH($B$3)=1,$B$3=EDATE($B$6,-14)),DATEVALUE(YEAR($Q$18)-1&amp;"/11"),IF(AND(MONTH($B$3)=2,$B$3=EDATE($B$6,-13)),DATEVALUE(YEAR($Q$18)-1&amp;"/11"),DATEVALUE(YEAR($Q$18)-1&amp;"/12")))),IF(AND(O3&lt;12,B3=B6),EDATE(I4,1),IF(AND(MONTH(B6)=11,B3=EDATE(B6,-12)),DATEVALUE(YEAR(Q22)&amp;"/12"),IF(AND(MONTH(B6)=11,B3=EDATE(B6,-11)),DATEVALUE(YEAR(Q22)&amp;"/12"),IF(AND(MONTH(B6)=12,B3=EDATE(B6,-12)),DATEVALUE(YEAR(Q22)&amp;"/12"),EDATE(I4,2)))))))</f>
        <v>45809</v>
      </c>
      <c r="L4" s="32" t="str">
        <f>IF(E4="","",IF(MONTH(E4)&lt;=9,YEAR(E4)-1&amp;"年度",YEAR(E4)&amp;"年度"))</f>
        <v>2025年度</v>
      </c>
      <c r="M4" s="32" t="str">
        <f>IF(E4="","",IF(MONTH(E4)&lt;=9,YEAR(E4)-1&amp;"/01/01",YEAR(E4)&amp;"/01/01"))</f>
        <v>2025/01/01</v>
      </c>
      <c r="N4" s="33"/>
      <c r="O4" s="34">
        <f>IF(E4="","",IF(B3=B6,O3+2,IF(O3&gt;11,DATEDIF(I3,K4,"m")+1,IF(AND(MONTH(B6)=11,B3=EDATE(B6,-12)),13,IF(AND(MONTH(B6)=11,B3=EDATE(B6,-11)),12,IF(AND(MONTH(B6)=12,B3=EDATE(B6,-12)),12,O3+3))))))</f>
        <v>3</v>
      </c>
    </row>
    <row r="5" spans="1:18" ht="20.100000000000001" customHeight="1" thickBot="1" x14ac:dyDescent="0.2">
      <c r="B5" s="16" t="s">
        <v>8</v>
      </c>
      <c r="D5" s="36">
        <f>IF(E5="","",2)</f>
        <v>2</v>
      </c>
      <c r="E5" s="29">
        <f t="shared" si="0"/>
        <v>46023</v>
      </c>
      <c r="F5" s="30" t="str">
        <f t="shared" si="1"/>
        <v>～</v>
      </c>
      <c r="G5" s="37">
        <f t="shared" si="2"/>
        <v>46082</v>
      </c>
      <c r="H5" s="38" t="str">
        <f t="shared" ref="H5:H9" si="4">IF(E5="","","学校に確認")</f>
        <v>学校に確認</v>
      </c>
      <c r="I5" s="29">
        <f>IF(E5="","",EDATE(K4,1))</f>
        <v>45839</v>
      </c>
      <c r="J5" s="30" t="str">
        <f t="shared" si="3"/>
        <v>～</v>
      </c>
      <c r="K5" s="32">
        <f>IF(I5="","",IF(AND(O4&gt;11,G5=$Q$15),DATEVALUE(YEAR($Q$18)-1&amp;"/12"),IF(AND(O4&gt;11,O5&gt;11,G5=$Q$15),DATEVALUE(YEAR($Q$18)-1&amp;"/12"),IF(AND(AND(O4&lt;12,O5&gt;11,G5=$Q$15),DATEDIF(I5,DATEVALUE(YEAR($Q$18)-1&amp;"/12"),"M")+1&lt;3),DATEVALUE(YEAR($Q$18)-1&amp;"/12"),EDATE(I5,2)))))</f>
        <v>45901</v>
      </c>
      <c r="L5" s="32" t="str">
        <f t="shared" ref="L5:L9" si="5">IF(E5="","",IF(MONTH(E5)&lt;=9,YEAR(E5)-1&amp;"年度",YEAR(E5)&amp;"年度"))</f>
        <v>2025年度</v>
      </c>
      <c r="M5" s="32" t="str">
        <f t="shared" ref="M5:M9" si="6">IF(E5="","",IF(MONTH(E5)&lt;=9,YEAR(E5)-1&amp;"/01/01",YEAR(E5)&amp;"/01/01"))</f>
        <v>2025/01/01</v>
      </c>
      <c r="N5" s="39" t="str">
        <f t="shared" ref="N5:N9" si="7">IF(E5="","",IF(AND(L5=L4,M5=M4),"","切替え"))</f>
        <v/>
      </c>
      <c r="O5" s="34">
        <f>IF(E5="","",IF(AND($B$3=$B$6,O4&gt;11),DATEDIF($I$4,K5,"m")+1,IF(AND($B$3=$B$6,O4=11,AND(MONTH($B$3)=11,MONTH($B$6)=11)),13,IF(AND($B$3=$B$6,O4=11,AND(MONTH($B$3)=12,MONTH($B$6)=12)),12,IF(AND(DATEDIF($B$3,$B$6,"m")+1=4,O4=11,MONTH($B$3)=11),13,IF(AND(DATEDIF($B$3,$B$6,"m")+1=3,O4=10,MONTH($B$3)=12),12,IF(AND(DATEDIF($B$3,$B$6,"m")+1=4,O4=11,MONTH($B$3)=12),12,IF(AND($B$3&lt;&gt;$B$6,O4&gt;11,$I$3=""),DATEDIF($I$4,K5,"m")+1,IF(AND($B$3&lt;&gt;$B$6,O4&gt;11,$I$3&lt;&gt;""),DATEDIF($I$3,K5,"m")+1,O4+3)))))))))</f>
        <v>6</v>
      </c>
      <c r="Q5" s="27" t="s">
        <v>7</v>
      </c>
    </row>
    <row r="6" spans="1:18" ht="20.100000000000001" customHeight="1" thickBot="1" x14ac:dyDescent="0.2">
      <c r="B6" s="5">
        <v>45748</v>
      </c>
      <c r="D6" s="36">
        <f>IF(E6="","",3)</f>
        <v>3</v>
      </c>
      <c r="E6" s="29">
        <f t="shared" si="0"/>
        <v>46113</v>
      </c>
      <c r="F6" s="30" t="str">
        <f t="shared" si="1"/>
        <v>～</v>
      </c>
      <c r="G6" s="37">
        <f t="shared" si="2"/>
        <v>46174</v>
      </c>
      <c r="H6" s="38" t="str">
        <f t="shared" si="4"/>
        <v>学校に確認</v>
      </c>
      <c r="I6" s="29">
        <f>IF(E6="","",EDATE(K5,1))</f>
        <v>45931</v>
      </c>
      <c r="J6" s="30" t="str">
        <f t="shared" si="3"/>
        <v>～</v>
      </c>
      <c r="K6" s="32">
        <f>IF(I6="","",IF(AND(O5&gt;11,G6=$Q$15),DATEVALUE(YEAR($Q$18)-1&amp;"/12"),IF(AND(O5&gt;11,O6&gt;11,G6=$Q$15),DATEVALUE(YEAR($Q$18)-1&amp;"/12"),IF(AND(AND(O5&lt;12,O6&gt;11,G6=$Q$15),DATEDIF(I6,DATEVALUE(YEAR($Q$18)-1&amp;"/12"),"M")+1&lt;3),DATEVALUE(YEAR($Q$18)-1&amp;"/12"),EDATE(I6,2)))))</f>
        <v>45992</v>
      </c>
      <c r="L6" s="32" t="str">
        <f t="shared" si="5"/>
        <v>2025年度</v>
      </c>
      <c r="M6" s="32" t="str">
        <f t="shared" si="6"/>
        <v>2025/01/01</v>
      </c>
      <c r="N6" s="39" t="str">
        <f t="shared" si="7"/>
        <v/>
      </c>
      <c r="O6" s="34">
        <f>IF(E6="","",IF(AND($B$3=$B$6,O5&gt;11),DATEDIF($I$4,K6,"m")+1,IF(AND($B$3=$B$6,O5=11,AND(MONTH($B$3)=11,MONTH($B$6)=11)),13,IF(AND($B$3=$B$6,O5=11,AND(MONTH($B$3)=12,MONTH($B$6)=12)),12,IF(AND(DATEDIF($B$3,$B$6,"m")+1=4,O5=11,MONTH($B$3)=11),13,IF(AND(DATEDIF($B$3,$B$6,"m")+1=3,O5=10,MONTH($B$3)=12),12,IF(AND(DATEDIF($B$3,$B$6,"m")+1=4,O5=11,MONTH($B$3)=12),12,IF(AND($B$3&lt;&gt;$B$6,O5&gt;11,$I$3=""),DATEDIF($I$4,K6,"m")+1,IF(AND($B$3&lt;&gt;$B$6,O5&gt;11,$I$3&lt;&gt;""),DATEDIF($I$3,K6,"m")+1,O5+3)))))))))</f>
        <v>9</v>
      </c>
      <c r="Q6" s="40">
        <f>EDATE(B6,-1)</f>
        <v>45717</v>
      </c>
    </row>
    <row r="7" spans="1:18" ht="20.100000000000001" customHeight="1" x14ac:dyDescent="0.15">
      <c r="D7" s="36">
        <f>IF(E7="","",4)</f>
        <v>4</v>
      </c>
      <c r="E7" s="29">
        <f t="shared" si="0"/>
        <v>46204</v>
      </c>
      <c r="F7" s="30" t="str">
        <f t="shared" si="1"/>
        <v>～</v>
      </c>
      <c r="G7" s="37">
        <f t="shared" si="2"/>
        <v>46539</v>
      </c>
      <c r="H7" s="38" t="str">
        <f t="shared" si="4"/>
        <v>学校に確認</v>
      </c>
      <c r="I7" s="29">
        <f>IF(E7="","",EDATE(K6,1))</f>
        <v>46023</v>
      </c>
      <c r="J7" s="30" t="str">
        <f t="shared" si="3"/>
        <v>～</v>
      </c>
      <c r="K7" s="32">
        <f>IF(I7="","",IF(AND(O6&gt;11,G7=$Q$15),DATEVALUE(YEAR($Q$18)-1&amp;"/12"),IF(AND(O6&gt;11,O7&gt;11,G7=$Q$15),DATEVALUE(YEAR($Q$18)-1&amp;"/12"),IF(AND(AND(O6&lt;12,O7&gt;11,G7=$Q$15),DATEDIF(I7,DATEVALUE(YEAR($Q$18)-1&amp;"/12"),"M")+1&lt;3),DATEVALUE(YEAR($Q$18)-1&amp;"/12"),EDATE(I7,2)))))</f>
        <v>46082</v>
      </c>
      <c r="L7" s="32" t="str">
        <f t="shared" si="5"/>
        <v>2025年度</v>
      </c>
      <c r="M7" s="32" t="str">
        <f t="shared" si="6"/>
        <v>2025/01/01</v>
      </c>
      <c r="N7" s="39" t="str">
        <f t="shared" si="7"/>
        <v/>
      </c>
      <c r="O7" s="34">
        <f>IF(E7="","",IF(AND($B$3=$B$6,O6&gt;11),DATEDIF($I$4,K7,"m")+1,IF(AND($B$3=$B$6,O6=11,AND(MONTH($B$3)=11,MONTH($B$6)=11)),13,IF(AND($B$3=$B$6,O6=11,AND(MONTH($B$3)=12,MONTH($B$6)=12)),12,IF(AND(DATEDIF($B$3,$B$6,"m")+1=4,O6=11,MONTH($B$3)=11),13,IF(AND(DATEDIF($B$3,$B$6,"m")+1=3,O6=10,MONTH($B$3)=12),12,IF(AND(DATEDIF($B$3,$B$6,"m")+1=4,O6=11,MONTH($B$3)=12),12,IF(AND($B$3&lt;&gt;$B$6,O6&gt;11,$I$3=""),DATEDIF($I$4,K7,"m")+1,IF(AND($B$3&lt;&gt;$B$6,O6&gt;11,$I$3&lt;&gt;""),DATEDIF($I$3,K7,"m")+1,O6+3)))))))))</f>
        <v>12</v>
      </c>
    </row>
    <row r="8" spans="1:18" ht="20.100000000000001" customHeight="1" x14ac:dyDescent="0.15">
      <c r="D8" s="36">
        <f>IF(E8="","",5)</f>
        <v>5</v>
      </c>
      <c r="E8" s="29">
        <f t="shared" si="0"/>
        <v>46569</v>
      </c>
      <c r="F8" s="30" t="str">
        <f t="shared" si="1"/>
        <v>～</v>
      </c>
      <c r="G8" s="37">
        <f t="shared" si="2"/>
        <v>46631</v>
      </c>
      <c r="H8" s="38" t="str">
        <f t="shared" si="4"/>
        <v>学校に確認</v>
      </c>
      <c r="I8" s="29">
        <f>IF(E8="","",EDATE(K7,1))</f>
        <v>46113</v>
      </c>
      <c r="J8" s="30" t="str">
        <f t="shared" si="3"/>
        <v>～</v>
      </c>
      <c r="K8" s="32">
        <f>IF(I8="","",IF(AND(O7&gt;11,G8=$Q$15),DATEVALUE(YEAR($Q$18)-1&amp;"/12"),IF(AND(O7&gt;11,O8&gt;11,G8=$Q$15),DATEVALUE(YEAR($Q$18)-1&amp;"/12"),IF(AND(AND(O7&lt;12,O8&gt;11,G8=$Q$15),DATEDIF(I8,DATEVALUE(YEAR($Q$18)-1&amp;"/12"),"M")+1&lt;3),DATEVALUE(YEAR($Q$18)-1&amp;"/12"),EDATE(I8,2)))))</f>
        <v>46357</v>
      </c>
      <c r="L8" s="32" t="str">
        <f t="shared" si="5"/>
        <v>2026年度</v>
      </c>
      <c r="M8" s="32" t="str">
        <f t="shared" si="6"/>
        <v>2026/01/01</v>
      </c>
      <c r="N8" s="39" t="str">
        <f t="shared" si="7"/>
        <v>切替え</v>
      </c>
      <c r="O8" s="34">
        <f>IF(E8="","",IF(AND($B$3=$B$6,O7&gt;11),DATEDIF($I$4,K8,"m")+1,IF(AND($B$3=$B$6,O7=11,AND(MONTH($B$3)=11,MONTH($B$6)=11)),13,IF(AND($B$3=$B$6,O7=11,AND(MONTH($B$3)=12,MONTH($B$6)=12)),12,IF(AND(DATEDIF($B$3,$B$6,"m")+1=4,O7=11,MONTH($B$3)=11),13,IF(AND(DATEDIF($B$3,$B$6,"m")+1=3,O7=10,MONTH($B$3)=12),12,IF(AND(DATEDIF($B$3,$B$6,"m")+1=4,O7=11,MONTH($B$3)=12),12,IF(AND($B$3&lt;&gt;$B$6,O7&gt;11,$I$3=""),DATEDIF($I$4,K8,"m")+1,IF(AND($B$3&lt;&gt;$B$6,O7&gt;11,$I$3&lt;&gt;""),DATEDIF($I$3,K8,"m")+1,O7+3)))))))))</f>
        <v>21</v>
      </c>
      <c r="Q8" s="41" t="s">
        <v>6</v>
      </c>
    </row>
    <row r="9" spans="1:18" ht="20.100000000000001" customHeight="1" x14ac:dyDescent="0.15">
      <c r="D9" s="36" t="str">
        <f>IF(E9="","",6)</f>
        <v/>
      </c>
      <c r="E9" s="29" t="str">
        <f t="shared" si="0"/>
        <v/>
      </c>
      <c r="F9" s="30" t="str">
        <f t="shared" si="1"/>
        <v/>
      </c>
      <c r="G9" s="37" t="str">
        <f t="shared" si="2"/>
        <v/>
      </c>
      <c r="H9" s="38" t="str">
        <f t="shared" si="4"/>
        <v/>
      </c>
      <c r="I9" s="29" t="str">
        <f>IF(E9="","",EDATE(K8,1))</f>
        <v/>
      </c>
      <c r="J9" s="30" t="str">
        <f t="shared" si="3"/>
        <v/>
      </c>
      <c r="K9" s="32" t="str">
        <f>IF(I9="","",IF(AND(O8&gt;11,G9=$Q$15),DATEVALUE(YEAR($Q$18)-1&amp;"/12"),IF(AND(O8&gt;11,O9&gt;11,G9=$Q$15),DATEVALUE(YEAR($Q$18)-1&amp;"/12"),IF(AND(AND(O8&lt;12,O9&gt;11,G9=$Q$15),DATEDIF(I9,DATEVALUE(YEAR($Q$18)-1&amp;"/12"),"M")+1&lt;3),DATEVALUE(YEAR($Q$18)-1&amp;"/12"),EDATE(I9,2)))))</f>
        <v/>
      </c>
      <c r="L9" s="32" t="str">
        <f t="shared" si="5"/>
        <v/>
      </c>
      <c r="M9" s="32" t="str">
        <f t="shared" si="6"/>
        <v/>
      </c>
      <c r="N9" s="39" t="str">
        <f t="shared" si="7"/>
        <v/>
      </c>
      <c r="O9" s="34" t="str">
        <f>IF(E9="","",IF(AND($B$3=$B$6,O8&gt;11),DATEDIF($I$4,K9,"m")+1,IF(AND($B$3=$B$6,O8=11,AND(MONTH($B$3)=11,MONTH($B$6)=11)),13,IF(AND($B$3=$B$6,O8=11,AND(MONTH($B$3)=12,MONTH($B$6)=12)),12,IF(AND(DATEDIF($B$3,$B$6,"m")+1=4,O8=11,MONTH($B$3)=11),13,IF(AND(DATEDIF($B$3,$B$6,"m")+1=3,O8=10,MONTH($B$3)=12),12,IF(AND(DATEDIF($B$3,$B$6,"m")+1=4,O8=11,MONTH($B$3)=12),12,IF(AND($B$3&lt;&gt;$B$6,O8&gt;11,$I$3=""),DATEDIF($I$4,K9,"m")+1,IF(AND($B$3&lt;&gt;$B$6,O8&gt;11,$I$3&lt;&gt;""),DATEDIF($I$3,K9,"m")+1,O8+3)))))))))</f>
        <v/>
      </c>
      <c r="Q9" s="42">
        <f>IF(Q3&gt;=Q6,0,DATEDIF(Q3,Q6,"m")+1)</f>
        <v>0</v>
      </c>
    </row>
    <row r="10" spans="1:18" ht="20.100000000000001" customHeight="1" x14ac:dyDescent="0.15">
      <c r="D10" s="43" t="s">
        <v>5</v>
      </c>
      <c r="E10" s="44">
        <f>Q18</f>
        <v>46661</v>
      </c>
      <c r="F10" s="45" t="s">
        <v>4</v>
      </c>
      <c r="G10" s="46"/>
      <c r="I10" s="47"/>
      <c r="J10" s="47"/>
      <c r="K10" s="47"/>
    </row>
    <row r="11" spans="1:18" ht="20.100000000000001" customHeight="1" x14ac:dyDescent="0.15">
      <c r="D11" s="48"/>
      <c r="E11" s="49"/>
      <c r="Q11" s="27" t="s">
        <v>3</v>
      </c>
    </row>
    <row r="12" spans="1:18" ht="20.100000000000001" customHeight="1" x14ac:dyDescent="0.15">
      <c r="B12" s="50" t="s">
        <v>17</v>
      </c>
      <c r="Q12" s="40">
        <f>DATE(YEAR(B3),10,1)</f>
        <v>45931</v>
      </c>
    </row>
    <row r="14" spans="1:18" ht="20.100000000000001" customHeight="1" x14ac:dyDescent="0.15">
      <c r="B14" s="13" t="str">
        <f>"１．こちらは、"&amp;DBCS(TEXT(パターン!B1,"ggge"))&amp;"年度に給付奨学金（家計急変採用）に申請のうえ、既に採用された奨学生を対象とする、支援区分見直しのスケジュールを"</f>
        <v>１．こちらは、令和７年度に給付奨学金（家計急変採用）に申請のうえ、既に採用された奨学生を対象とする、支援区分見直しのスケジュールを</v>
      </c>
      <c r="Q14" s="27" t="s">
        <v>2</v>
      </c>
    </row>
    <row r="15" spans="1:18" ht="20.100000000000001" customHeight="1" x14ac:dyDescent="0.15">
      <c r="B15" s="13" t="s">
        <v>37</v>
      </c>
      <c r="Q15" s="40">
        <f>EDATE(Q18,-1)</f>
        <v>46631</v>
      </c>
    </row>
    <row r="17" spans="2:17" ht="20.100000000000001" customHeight="1" x14ac:dyDescent="0.15">
      <c r="B17" s="13" t="s">
        <v>38</v>
      </c>
      <c r="Q17" s="27" t="s">
        <v>1</v>
      </c>
    </row>
    <row r="18" spans="2:17" ht="20.100000000000001" customHeight="1" x14ac:dyDescent="0.15">
      <c r="B18" s="13" t="s">
        <v>25</v>
      </c>
      <c r="Q18" s="40">
        <f>EDATE(Q12,24)</f>
        <v>46661</v>
      </c>
    </row>
    <row r="19" spans="2:17" ht="20.100000000000001" customHeight="1" x14ac:dyDescent="0.15">
      <c r="B19" s="13" t="s">
        <v>46</v>
      </c>
      <c r="Q19" s="58"/>
    </row>
    <row r="20" spans="2:17" ht="18.75" x14ac:dyDescent="0.15">
      <c r="B20" s="13" t="s">
        <v>32</v>
      </c>
    </row>
    <row r="21" spans="2:17" ht="18.75" x14ac:dyDescent="0.15">
      <c r="B21" s="13" t="s">
        <v>24</v>
      </c>
      <c r="Q21" s="27" t="s">
        <v>20</v>
      </c>
    </row>
    <row r="22" spans="2:17" ht="18.75" x14ac:dyDescent="0.15">
      <c r="Q22" s="40">
        <f>DATE(YEAR(Q25)-1,1,1)</f>
        <v>46023</v>
      </c>
    </row>
    <row r="23" spans="2:17" ht="18.75" x14ac:dyDescent="0.15">
      <c r="B23" s="13" t="s">
        <v>39</v>
      </c>
    </row>
    <row r="24" spans="2:17" ht="18.75" x14ac:dyDescent="0.15">
      <c r="B24" s="13" t="s">
        <v>35</v>
      </c>
      <c r="Q24" s="27" t="s">
        <v>21</v>
      </c>
    </row>
    <row r="25" spans="2:17" ht="18.75" x14ac:dyDescent="0.15">
      <c r="B25" s="13" t="s">
        <v>36</v>
      </c>
      <c r="Q25" s="40">
        <f>DATE(YEAR(Q18),1,1)</f>
        <v>46388</v>
      </c>
    </row>
    <row r="26" spans="2:17" ht="20.100000000000001" customHeight="1" x14ac:dyDescent="0.15">
      <c r="B26" s="13" t="s">
        <v>40</v>
      </c>
    </row>
    <row r="27" spans="2:17" ht="20.100000000000001" customHeight="1" x14ac:dyDescent="0.15">
      <c r="Q27" s="27" t="s">
        <v>16</v>
      </c>
    </row>
    <row r="28" spans="2:17" ht="20.100000000000001" customHeight="1" x14ac:dyDescent="0.15">
      <c r="B28" s="13" t="s">
        <v>41</v>
      </c>
      <c r="Q28" s="51"/>
    </row>
    <row r="29" spans="2:17" ht="20.100000000000001" customHeight="1" x14ac:dyDescent="0.15">
      <c r="B29" s="13" t="s">
        <v>33</v>
      </c>
      <c r="Q29" s="51"/>
    </row>
    <row r="30" spans="2:17" ht="20.100000000000001" customHeight="1" x14ac:dyDescent="0.15">
      <c r="Q30" s="42">
        <f>DATEDIF(Q28,Q29,"m")+1</f>
        <v>1</v>
      </c>
    </row>
    <row r="31" spans="2:17" ht="20.100000000000001" customHeight="1" x14ac:dyDescent="0.15">
      <c r="B31" s="13" t="s">
        <v>42</v>
      </c>
    </row>
    <row r="32" spans="2:17" ht="20.100000000000001" customHeight="1" x14ac:dyDescent="0.15">
      <c r="B32" s="13" t="s">
        <v>26</v>
      </c>
    </row>
    <row r="34" spans="1:18" ht="20.100000000000001" customHeight="1" x14ac:dyDescent="0.15">
      <c r="B34" s="53" t="str">
        <f>"６．事由発生年月で"&amp;YEAR(パターン!A2)&amp;"年１月～12月を選択できるのは、"&amp;YEAR(パターン!B1)&amp;"年４月～９月の進学者に限られます。"</f>
        <v>６．事由発生年月で2023年１月～12月を選択できるのは、2025年４月～９月の進学者に限られます。</v>
      </c>
    </row>
    <row r="35" spans="1:18" ht="20.100000000000001" customHeight="1" x14ac:dyDescent="0.15">
      <c r="B35" s="53" t="str">
        <f>"　　また、この条件を満たす者であっても、支給開始年月が"&amp;YEAR(パターン!B1)&amp;"年10月以降となる場合は申請ができません（ツール上はスケジュールの試算結果"</f>
        <v>　　また、この条件を満たす者であっても、支給開始年月が2025年10月以降となる場合は申請ができません（ツール上はスケジュールの試算結果</v>
      </c>
    </row>
    <row r="36" spans="1:18" ht="20.100000000000001" customHeight="1" x14ac:dyDescent="0.15">
      <c r="B36" s="53" t="s">
        <v>45</v>
      </c>
    </row>
    <row r="37" spans="1:18" ht="20.100000000000001" customHeight="1" x14ac:dyDescent="0.15">
      <c r="A37" s="13" t="s">
        <v>27</v>
      </c>
      <c r="B37" s="53"/>
    </row>
    <row r="38" spans="1:18" ht="20.100000000000001" customHeight="1" x14ac:dyDescent="0.15">
      <c r="B38" s="53"/>
      <c r="R38" s="13" t="s">
        <v>43</v>
      </c>
    </row>
    <row r="46" spans="1:18" ht="20.100000000000001" customHeight="1" x14ac:dyDescent="0.15">
      <c r="B46" s="13" t="s">
        <v>23</v>
      </c>
    </row>
    <row r="47" spans="1:18" ht="20.100000000000001" customHeight="1" x14ac:dyDescent="0.15">
      <c r="R47" s="52"/>
    </row>
  </sheetData>
  <sheetProtection password="8201" sheet="1" objects="1" scenarios="1"/>
  <phoneticPr fontId="2"/>
  <conditionalFormatting sqref="O4">
    <cfRule type="expression" dxfId="1" priority="8">
      <formula>O4-O3=2</formula>
    </cfRule>
  </conditionalFormatting>
  <conditionalFormatting sqref="N5:N9">
    <cfRule type="cellIs" dxfId="0" priority="1" operator="equal">
      <formula>"切替え"</formula>
    </cfRule>
  </conditionalFormatting>
  <printOptions horizontalCentered="1"/>
  <pageMargins left="0.23622047244094491" right="0.23622047244094491" top="0.74803149606299213" bottom="0.74803149606299213" header="0.31496062992125984" footer="0.31496062992125984"/>
  <pageSetup paperSize="9" scale="72" fitToHeight="0" orientation="portrait" cellComments="asDisplayed" r:id="rId1"/>
  <headerFooter>
    <oddHeader>&amp;L&amp;"メイリオ,レギュラー"&amp;11給付奨学金（家計急変採用）の支援区分見直しに係るスケジュール（支給開始年月が令和7年度の採用者用）</oddHeader>
    <oddFooter>&amp;C&amp;"メイリオ,レギュラー"&amp;11&amp;P / &amp;N&amp;R&amp;"メイリオ,レギュラー"&amp;11（25.04）</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パターン!$B$1:$M$1</xm:f>
          </x14:formula1>
          <xm:sqref>B6</xm:sqref>
        </x14:dataValidation>
        <x14:dataValidation type="list" allowBlank="1" showInputMessage="1" showErrorMessage="1">
          <x14:formula1>
            <xm:f>パターン!$A$2:$A$40</xm:f>
          </x14:formula1>
          <xm:sqref>B3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パターン</vt:lpstr>
      <vt:lpstr>1</vt:lpstr>
      <vt:lpstr>'1'!Print_Area</vt:lpstr>
      <vt:lpstr>パターン!Print_Area</vt:lpstr>
      <vt:lpstr>パターン!Print_Titles</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給付奨学金（家計急変採用）の支援区分見直しに係るスケジュール（支給開始年月が令和7年度の採用者用）</dc:title>
  <dc:creator>JASSO</dc:creator>
  <cp:lastModifiedBy>Windows ユーザー</cp:lastModifiedBy>
  <cp:lastPrinted>2025-03-14T05:38:11Z</cp:lastPrinted>
  <dcterms:created xsi:type="dcterms:W3CDTF">2022-01-04T01:14:04Z</dcterms:created>
  <dcterms:modified xsi:type="dcterms:W3CDTF">2025-03-14T05:38:17Z</dcterms:modified>
</cp:coreProperties>
</file>